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6" yWindow="516" windowWidth="12120" windowHeight="7416" tabRatio="826" firstSheet="1" activeTab="6"/>
  </bookViews>
  <sheets>
    <sheet name="Приложение 1 Доходы" sheetId="14" r:id="rId1"/>
    <sheet name="Приложение 2" sheetId="8" r:id="rId2"/>
    <sheet name="Приложение 3" sheetId="2" r:id="rId3"/>
    <sheet name="Приложение 4" sheetId="10" r:id="rId4"/>
    <sheet name="Приложение 5 Кредиторка" sheetId="12" r:id="rId5"/>
    <sheet name="Приложение 6 Дебиторка" sheetId="13" r:id="rId6"/>
    <sheet name="Приложение 7" sheetId="11" r:id="rId7"/>
    <sheet name="Приложение 1" sheetId="3" r:id="rId8"/>
  </sheets>
  <definedNames>
    <definedName name="_xlnm._FilterDatabase" localSheetId="0" hidden="1">'Приложение 1 Доходы'!$B$10:$D$63</definedName>
    <definedName name="_xlnm._FilterDatabase" localSheetId="1" hidden="1">'Приложение 2'!$A$13:$I$49</definedName>
    <definedName name="_xlnm._FilterDatabase" localSheetId="2" hidden="1">'Приложение 3'!$A$10:$J$91</definedName>
    <definedName name="_xlnm.Print_Area" localSheetId="0">'Приложение 1 Доходы'!$C$1:$H$59</definedName>
    <definedName name="_xlnm.Print_Area" localSheetId="2">'Приложение 3'!$A$1:$Q$8</definedName>
    <definedName name="_xlnm.Print_Area" localSheetId="3">'Приложение 4'!$A$1:$D$13</definedName>
  </definedNames>
  <calcPr calcId="144525" iterate="1" iterateDelta="1E-13"/>
</workbook>
</file>

<file path=xl/calcChain.xml><?xml version="1.0" encoding="utf-8"?>
<calcChain xmlns="http://schemas.openxmlformats.org/spreadsheetml/2006/main">
  <c r="D49" i="3" l="1"/>
  <c r="C49" i="3"/>
  <c r="F49" i="3" s="1"/>
  <c r="D13" i="3"/>
  <c r="D21" i="3"/>
  <c r="D26" i="3"/>
  <c r="D66" i="3"/>
  <c r="D60" i="3"/>
  <c r="D57" i="3"/>
  <c r="D52" i="3"/>
  <c r="D51" i="3" s="1"/>
  <c r="F14" i="3"/>
  <c r="F16" i="3"/>
  <c r="F17" i="3"/>
  <c r="F18" i="3"/>
  <c r="F19" i="3"/>
  <c r="F22" i="3"/>
  <c r="F23" i="3"/>
  <c r="F24" i="3"/>
  <c r="F25" i="3"/>
  <c r="F27" i="3"/>
  <c r="F30" i="3"/>
  <c r="F32" i="3"/>
  <c r="F33" i="3"/>
  <c r="F36" i="3"/>
  <c r="F40" i="3"/>
  <c r="F43" i="3"/>
  <c r="F45" i="3"/>
  <c r="F46" i="3"/>
  <c r="F50" i="3"/>
  <c r="F53" i="3"/>
  <c r="F54" i="3"/>
  <c r="F58" i="3"/>
  <c r="F59" i="3"/>
  <c r="F61" i="3"/>
  <c r="F62" i="3"/>
  <c r="F63" i="3"/>
  <c r="F64" i="3"/>
  <c r="F65" i="3"/>
  <c r="F67" i="3"/>
  <c r="D35" i="3"/>
  <c r="D34" i="3"/>
  <c r="D44" i="3"/>
  <c r="D42" i="3"/>
  <c r="D31" i="3"/>
  <c r="D29" i="3" s="1"/>
  <c r="D39" i="3"/>
  <c r="D38" i="3" s="1"/>
  <c r="E14" i="3"/>
  <c r="E16" i="3"/>
  <c r="E17" i="3"/>
  <c r="E18" i="3"/>
  <c r="E19" i="3"/>
  <c r="E22" i="3"/>
  <c r="E23" i="3"/>
  <c r="E24" i="3"/>
  <c r="E25" i="3"/>
  <c r="E27" i="3"/>
  <c r="E30" i="3"/>
  <c r="E32" i="3"/>
  <c r="E33" i="3"/>
  <c r="E36" i="3"/>
  <c r="E40" i="3"/>
  <c r="E43" i="3"/>
  <c r="E45" i="3"/>
  <c r="E46" i="3"/>
  <c r="E50" i="3"/>
  <c r="E49" i="3" s="1"/>
  <c r="E53" i="3"/>
  <c r="E54" i="3"/>
  <c r="E58" i="3"/>
  <c r="E59" i="3"/>
  <c r="E61" i="3"/>
  <c r="E62" i="3"/>
  <c r="E63" i="3"/>
  <c r="E64" i="3"/>
  <c r="E65" i="3"/>
  <c r="E67" i="3"/>
  <c r="D12" i="3"/>
  <c r="C66" i="3"/>
  <c r="C60" i="3"/>
  <c r="E60" i="3" s="1"/>
  <c r="C57" i="3"/>
  <c r="C52" i="3"/>
  <c r="F52" i="3" s="1"/>
  <c r="C44" i="3"/>
  <c r="E44" i="3" s="1"/>
  <c r="C42" i="3"/>
  <c r="C41" i="3" s="1"/>
  <c r="C39" i="3"/>
  <c r="E39" i="3" s="1"/>
  <c r="C35" i="3"/>
  <c r="E35" i="3" s="1"/>
  <c r="C34" i="3"/>
  <c r="E34" i="3" s="1"/>
  <c r="C31" i="3"/>
  <c r="C29" i="3" s="1"/>
  <c r="C26" i="3"/>
  <c r="C21" i="3"/>
  <c r="C13" i="3"/>
  <c r="C12" i="3" s="1"/>
  <c r="D12" i="10"/>
  <c r="J79" i="2"/>
  <c r="I79" i="2"/>
  <c r="H78" i="2"/>
  <c r="G78" i="2"/>
  <c r="G77" i="2" s="1"/>
  <c r="H72" i="2"/>
  <c r="G72" i="2"/>
  <c r="H69" i="2"/>
  <c r="G69" i="2"/>
  <c r="H57" i="2"/>
  <c r="G57" i="2"/>
  <c r="H51" i="2"/>
  <c r="J51" i="2" s="1"/>
  <c r="J53" i="2"/>
  <c r="I53" i="2"/>
  <c r="G52" i="2"/>
  <c r="G51" i="2" s="1"/>
  <c r="I51" i="2" s="1"/>
  <c r="H49" i="2"/>
  <c r="H50" i="2"/>
  <c r="G50" i="2"/>
  <c r="G49" i="2"/>
  <c r="H34" i="2"/>
  <c r="G34" i="2"/>
  <c r="H25" i="2"/>
  <c r="G25" i="2"/>
  <c r="I25" i="2" s="1"/>
  <c r="I60" i="2"/>
  <c r="J35" i="2"/>
  <c r="H28" i="2"/>
  <c r="G28" i="2"/>
  <c r="G27" i="2" s="1"/>
  <c r="J29" i="2"/>
  <c r="I28" i="2"/>
  <c r="I29" i="2"/>
  <c r="G14" i="2"/>
  <c r="H14" i="2"/>
  <c r="F40" i="8"/>
  <c r="G40" i="8"/>
  <c r="E40" i="8"/>
  <c r="H42" i="8"/>
  <c r="I42" i="8"/>
  <c r="F29" i="8"/>
  <c r="G29" i="8"/>
  <c r="E29" i="8"/>
  <c r="I31" i="8"/>
  <c r="H31" i="8"/>
  <c r="H19" i="8"/>
  <c r="I19" i="8"/>
  <c r="I20" i="8"/>
  <c r="I25" i="8"/>
  <c r="E21" i="3" l="1"/>
  <c r="F57" i="3"/>
  <c r="E66" i="3"/>
  <c r="C55" i="3"/>
  <c r="C56" i="3" s="1"/>
  <c r="J52" i="2"/>
  <c r="J78" i="2"/>
  <c r="C51" i="3"/>
  <c r="F51" i="3" s="1"/>
  <c r="I52" i="2"/>
  <c r="F44" i="3"/>
  <c r="F35" i="3"/>
  <c r="F39" i="3"/>
  <c r="F42" i="3"/>
  <c r="F34" i="3"/>
  <c r="F21" i="3"/>
  <c r="D55" i="3"/>
  <c r="F55" i="3" s="1"/>
  <c r="E57" i="3"/>
  <c r="E52" i="3"/>
  <c r="E42" i="3"/>
  <c r="E31" i="3"/>
  <c r="E26" i="3"/>
  <c r="D41" i="3"/>
  <c r="F41" i="3" s="1"/>
  <c r="F66" i="3"/>
  <c r="F60" i="3"/>
  <c r="F31" i="3"/>
  <c r="F26" i="3"/>
  <c r="F13" i="3"/>
  <c r="C38" i="3"/>
  <c r="F38" i="3" s="1"/>
  <c r="E55" i="3"/>
  <c r="D37" i="3"/>
  <c r="F29" i="3"/>
  <c r="F12" i="3"/>
  <c r="D48" i="3"/>
  <c r="E12" i="3"/>
  <c r="E13" i="3"/>
  <c r="H77" i="2"/>
  <c r="I78" i="2"/>
  <c r="J28" i="2"/>
  <c r="H27" i="2"/>
  <c r="J27" i="2" s="1"/>
  <c r="I27" i="2"/>
  <c r="I49" i="2"/>
  <c r="I50" i="2"/>
  <c r="H48" i="2"/>
  <c r="H47" i="2" s="1"/>
  <c r="H46" i="2" s="1"/>
  <c r="G48" i="2"/>
  <c r="G47" i="2" s="1"/>
  <c r="G46" i="2" s="1"/>
  <c r="J49" i="2"/>
  <c r="H24" i="2"/>
  <c r="G24" i="2"/>
  <c r="G35" i="8"/>
  <c r="E35" i="8"/>
  <c r="F30" i="14"/>
  <c r="E30" i="14"/>
  <c r="H58" i="14"/>
  <c r="H56" i="14"/>
  <c r="H55" i="14"/>
  <c r="H54" i="14"/>
  <c r="H53" i="14"/>
  <c r="H52" i="14"/>
  <c r="H50" i="14"/>
  <c r="H47" i="14"/>
  <c r="H46" i="14"/>
  <c r="H44" i="14"/>
  <c r="H41" i="14"/>
  <c r="H40" i="14"/>
  <c r="H38" i="14"/>
  <c r="H36" i="14"/>
  <c r="H35" i="14"/>
  <c r="H33" i="14"/>
  <c r="H32" i="14"/>
  <c r="H31" i="14"/>
  <c r="H29" i="14"/>
  <c r="H26" i="14"/>
  <c r="H23" i="14"/>
  <c r="H22" i="14"/>
  <c r="H21" i="14"/>
  <c r="H20" i="14"/>
  <c r="H18" i="14"/>
  <c r="H17" i="14"/>
  <c r="H16" i="14"/>
  <c r="H15" i="14"/>
  <c r="H14" i="14"/>
  <c r="G38" i="14"/>
  <c r="G37" i="14" s="1"/>
  <c r="G35" i="14"/>
  <c r="G15" i="14"/>
  <c r="F51" i="14"/>
  <c r="E51" i="14"/>
  <c r="G56" i="14"/>
  <c r="G55" i="14"/>
  <c r="H30" i="14"/>
  <c r="F28" i="14"/>
  <c r="F25" i="14"/>
  <c r="F37" i="14"/>
  <c r="E37" i="14"/>
  <c r="H37" i="14" s="1"/>
  <c r="F39" i="14"/>
  <c r="G41" i="14"/>
  <c r="E39" i="14"/>
  <c r="G34" i="14"/>
  <c r="F34" i="14"/>
  <c r="E34" i="14"/>
  <c r="H34" i="14" s="1"/>
  <c r="F13" i="14"/>
  <c r="F12" i="14" s="1"/>
  <c r="H12" i="14" s="1"/>
  <c r="E13" i="14"/>
  <c r="E12" i="14" s="1"/>
  <c r="F15" i="8"/>
  <c r="G15" i="8"/>
  <c r="E15" i="8"/>
  <c r="G58" i="14"/>
  <c r="F57" i="14"/>
  <c r="H57" i="14" s="1"/>
  <c r="E57" i="14"/>
  <c r="G54" i="14"/>
  <c r="G53" i="14"/>
  <c r="G52" i="14"/>
  <c r="G50" i="14"/>
  <c r="F49" i="14"/>
  <c r="E49" i="14"/>
  <c r="G47" i="14"/>
  <c r="G46" i="14"/>
  <c r="F45" i="14"/>
  <c r="H45" i="14" s="1"/>
  <c r="E45" i="14"/>
  <c r="G44" i="14"/>
  <c r="F43" i="14"/>
  <c r="E43" i="14"/>
  <c r="G40" i="14"/>
  <c r="G39" i="14" s="1"/>
  <c r="G36" i="14"/>
  <c r="G33" i="14"/>
  <c r="G32" i="14"/>
  <c r="G31" i="14"/>
  <c r="G29" i="14"/>
  <c r="G28" i="14" s="1"/>
  <c r="E28" i="14"/>
  <c r="E27" i="14" s="1"/>
  <c r="G26" i="14"/>
  <c r="G25" i="14" s="1"/>
  <c r="E25" i="14"/>
  <c r="E24" i="14" s="1"/>
  <c r="G23" i="14"/>
  <c r="G22" i="14"/>
  <c r="G21" i="14"/>
  <c r="G20" i="14"/>
  <c r="F19" i="14"/>
  <c r="H19" i="14" s="1"/>
  <c r="E19" i="14"/>
  <c r="G18" i="14"/>
  <c r="G17" i="14"/>
  <c r="G16" i="14"/>
  <c r="G14" i="14"/>
  <c r="H82" i="2"/>
  <c r="G82" i="2"/>
  <c r="J83" i="2"/>
  <c r="I83" i="2"/>
  <c r="H67" i="2"/>
  <c r="G33" i="2"/>
  <c r="H33" i="2"/>
  <c r="E22" i="8"/>
  <c r="G22" i="8"/>
  <c r="F35" i="8"/>
  <c r="E32" i="8"/>
  <c r="F32" i="8"/>
  <c r="H21" i="2"/>
  <c r="G21" i="2"/>
  <c r="H63" i="2"/>
  <c r="H62" i="2" s="1"/>
  <c r="H61" i="2" s="1"/>
  <c r="G63" i="2"/>
  <c r="G62" i="2" s="1"/>
  <c r="G61" i="2" s="1"/>
  <c r="B39" i="13"/>
  <c r="B27" i="13"/>
  <c r="B15" i="13"/>
  <c r="B10" i="13"/>
  <c r="B46" i="13" s="1"/>
  <c r="B26" i="12"/>
  <c r="B20" i="12"/>
  <c r="B9" i="12"/>
  <c r="B35" i="12" s="1"/>
  <c r="I90" i="2"/>
  <c r="I89" i="2" s="1"/>
  <c r="I86" i="2"/>
  <c r="I85" i="2" s="1"/>
  <c r="I84" i="2"/>
  <c r="I82" i="2" s="1"/>
  <c r="I76" i="2"/>
  <c r="I75" i="2" s="1"/>
  <c r="I74" i="2" s="1"/>
  <c r="I73" i="2" s="1"/>
  <c r="I72" i="2"/>
  <c r="I71" i="2" s="1"/>
  <c r="I70" i="2" s="1"/>
  <c r="I68" i="2"/>
  <c r="I64" i="2"/>
  <c r="I63" i="2" s="1"/>
  <c r="I62" i="2" s="1"/>
  <c r="I61" i="2" s="1"/>
  <c r="I59" i="2"/>
  <c r="I57" i="2"/>
  <c r="I56" i="2" s="1"/>
  <c r="I45" i="2"/>
  <c r="I44" i="2" s="1"/>
  <c r="I43" i="2" s="1"/>
  <c r="I42" i="2" s="1"/>
  <c r="I41" i="2"/>
  <c r="I40" i="2"/>
  <c r="I32" i="2"/>
  <c r="I31" i="2" s="1"/>
  <c r="I30" i="2" s="1"/>
  <c r="I26" i="2"/>
  <c r="I23" i="2"/>
  <c r="I21" i="2" s="1"/>
  <c r="I20" i="2"/>
  <c r="I19" i="2"/>
  <c r="I18" i="2"/>
  <c r="I15" i="2"/>
  <c r="J18" i="2"/>
  <c r="J19" i="2"/>
  <c r="J20" i="2"/>
  <c r="J23" i="2"/>
  <c r="J32" i="2"/>
  <c r="J40" i="2"/>
  <c r="J41" i="2"/>
  <c r="J45" i="2"/>
  <c r="J57" i="2"/>
  <c r="J59" i="2"/>
  <c r="J60" i="2"/>
  <c r="J64" i="2"/>
  <c r="J68" i="2"/>
  <c r="J72" i="2"/>
  <c r="J76" i="2"/>
  <c r="J84" i="2"/>
  <c r="J82" i="2" s="1"/>
  <c r="J86" i="2"/>
  <c r="J90" i="2"/>
  <c r="J15" i="2"/>
  <c r="I46" i="8"/>
  <c r="H46" i="8"/>
  <c r="G45" i="8"/>
  <c r="E45" i="8"/>
  <c r="I44" i="8"/>
  <c r="H44" i="8"/>
  <c r="G43" i="8"/>
  <c r="F43" i="8"/>
  <c r="E43" i="8"/>
  <c r="I43" i="8" s="1"/>
  <c r="I41" i="8"/>
  <c r="H41" i="8"/>
  <c r="H40" i="8" s="1"/>
  <c r="I39" i="8"/>
  <c r="H39" i="8"/>
  <c r="I38" i="8"/>
  <c r="H38" i="8"/>
  <c r="G37" i="8"/>
  <c r="F37" i="8"/>
  <c r="E37" i="8"/>
  <c r="I36" i="8"/>
  <c r="H36" i="8"/>
  <c r="H35" i="8" s="1"/>
  <c r="I34" i="8"/>
  <c r="H34" i="8"/>
  <c r="I33" i="8"/>
  <c r="H33" i="8"/>
  <c r="G32" i="8"/>
  <c r="H32" i="8" s="1"/>
  <c r="I30" i="8"/>
  <c r="H30" i="8"/>
  <c r="H29" i="8" s="1"/>
  <c r="I28" i="8"/>
  <c r="H28" i="8"/>
  <c r="I27" i="8"/>
  <c r="H27" i="8"/>
  <c r="I26" i="8"/>
  <c r="H26" i="8"/>
  <c r="H25" i="8"/>
  <c r="G24" i="8"/>
  <c r="F24" i="8"/>
  <c r="E24" i="8"/>
  <c r="I24" i="8" s="1"/>
  <c r="I23" i="8"/>
  <c r="H23" i="8"/>
  <c r="F22" i="8"/>
  <c r="I21" i="8"/>
  <c r="H21" i="8"/>
  <c r="H20" i="8"/>
  <c r="I18" i="8"/>
  <c r="H18" i="8"/>
  <c r="I17" i="8"/>
  <c r="H17" i="8"/>
  <c r="I16" i="8"/>
  <c r="H16" i="8"/>
  <c r="H89" i="2"/>
  <c r="H87" i="2" s="1"/>
  <c r="G89" i="2"/>
  <c r="H85" i="2"/>
  <c r="G85" i="2"/>
  <c r="H75" i="2"/>
  <c r="H74" i="2" s="1"/>
  <c r="G75" i="2"/>
  <c r="G74" i="2" s="1"/>
  <c r="G73" i="2" s="1"/>
  <c r="G71" i="2"/>
  <c r="G70" i="2" s="1"/>
  <c r="H71" i="2"/>
  <c r="H58" i="2"/>
  <c r="G58" i="2"/>
  <c r="H56" i="2"/>
  <c r="G56" i="2"/>
  <c r="G55" i="2" s="1"/>
  <c r="H44" i="2"/>
  <c r="G44" i="2"/>
  <c r="G43" i="2" s="1"/>
  <c r="G42" i="2" s="1"/>
  <c r="H39" i="2"/>
  <c r="H38" i="2" s="1"/>
  <c r="H37" i="2" s="1"/>
  <c r="G39" i="2"/>
  <c r="I36" i="2"/>
  <c r="I34" i="2" s="1"/>
  <c r="I33" i="2" s="1"/>
  <c r="H31" i="2"/>
  <c r="G31" i="2"/>
  <c r="G30" i="2" s="1"/>
  <c r="J26" i="2"/>
  <c r="H17" i="2"/>
  <c r="G17" i="2"/>
  <c r="H13" i="2"/>
  <c r="I45" i="8"/>
  <c r="J36" i="2"/>
  <c r="J50" i="2"/>
  <c r="I39" i="2"/>
  <c r="I38" i="2" s="1"/>
  <c r="I37" i="2" s="1"/>
  <c r="I35" i="2" s="1"/>
  <c r="G87" i="2"/>
  <c r="D56" i="3" l="1"/>
  <c r="H45" i="8"/>
  <c r="H43" i="14"/>
  <c r="H49" i="14"/>
  <c r="H25" i="14"/>
  <c r="H51" i="14"/>
  <c r="H39" i="14"/>
  <c r="H28" i="14"/>
  <c r="F27" i="14"/>
  <c r="E51" i="3"/>
  <c r="C48" i="3"/>
  <c r="E48" i="3" s="1"/>
  <c r="D47" i="3"/>
  <c r="E41" i="3"/>
  <c r="C37" i="3"/>
  <c r="E38" i="3"/>
  <c r="F37" i="3"/>
  <c r="D11" i="3"/>
  <c r="E29" i="3"/>
  <c r="F56" i="3"/>
  <c r="E56" i="3"/>
  <c r="J77" i="2"/>
  <c r="I77" i="2"/>
  <c r="H73" i="2"/>
  <c r="I24" i="2"/>
  <c r="I48" i="2"/>
  <c r="I47" i="2" s="1"/>
  <c r="I14" i="2"/>
  <c r="I13" i="2" s="1"/>
  <c r="H22" i="8"/>
  <c r="H55" i="2"/>
  <c r="J31" i="2"/>
  <c r="J58" i="2"/>
  <c r="I58" i="2"/>
  <c r="I55" i="2" s="1"/>
  <c r="I54" i="2" s="1"/>
  <c r="J48" i="2"/>
  <c r="G81" i="2"/>
  <c r="G80" i="2" s="1"/>
  <c r="J14" i="2"/>
  <c r="H88" i="2"/>
  <c r="J63" i="2"/>
  <c r="J85" i="2"/>
  <c r="J61" i="2"/>
  <c r="J62" i="2"/>
  <c r="J71" i="2"/>
  <c r="J34" i="2"/>
  <c r="J74" i="2"/>
  <c r="J73" i="2" s="1"/>
  <c r="I81" i="2"/>
  <c r="I80" i="2" s="1"/>
  <c r="J87" i="2"/>
  <c r="I69" i="2"/>
  <c r="I67" i="2" s="1"/>
  <c r="I66" i="2" s="1"/>
  <c r="I65" i="2" s="1"/>
  <c r="H30" i="2"/>
  <c r="J30" i="2" s="1"/>
  <c r="J39" i="2"/>
  <c r="J56" i="2"/>
  <c r="J75" i="2"/>
  <c r="G54" i="2"/>
  <c r="J89" i="2"/>
  <c r="H81" i="2"/>
  <c r="H80" i="2" s="1"/>
  <c r="J44" i="2"/>
  <c r="G88" i="2"/>
  <c r="J21" i="2"/>
  <c r="H16" i="2"/>
  <c r="H12" i="2" s="1"/>
  <c r="G16" i="2"/>
  <c r="I17" i="2"/>
  <c r="I16" i="2" s="1"/>
  <c r="J17" i="2"/>
  <c r="G13" i="2"/>
  <c r="I88" i="2"/>
  <c r="I87" i="2"/>
  <c r="H66" i="2"/>
  <c r="H70" i="2"/>
  <c r="J70" i="2" s="1"/>
  <c r="J33" i="2"/>
  <c r="H43" i="2"/>
  <c r="J69" i="2"/>
  <c r="G38" i="2"/>
  <c r="G67" i="2"/>
  <c r="G66" i="2" s="1"/>
  <c r="G65" i="2" s="1"/>
  <c r="H43" i="8"/>
  <c r="I40" i="8"/>
  <c r="F47" i="8"/>
  <c r="F14" i="8" s="1"/>
  <c r="H24" i="8"/>
  <c r="I37" i="8"/>
  <c r="H37" i="8"/>
  <c r="I35" i="8"/>
  <c r="I32" i="8"/>
  <c r="I22" i="8"/>
  <c r="I15" i="8"/>
  <c r="G47" i="8"/>
  <c r="G14" i="8" s="1"/>
  <c r="E47" i="8"/>
  <c r="E14" i="8" s="1"/>
  <c r="I29" i="8"/>
  <c r="H15" i="8"/>
  <c r="E11" i="14"/>
  <c r="H13" i="14"/>
  <c r="G51" i="14"/>
  <c r="G30" i="14"/>
  <c r="G27" i="14" s="1"/>
  <c r="G43" i="14"/>
  <c r="G49" i="14"/>
  <c r="F48" i="14"/>
  <c r="G45" i="14"/>
  <c r="G19" i="14"/>
  <c r="G13" i="14"/>
  <c r="E48" i="14"/>
  <c r="F24" i="14"/>
  <c r="G57" i="14"/>
  <c r="G12" i="14"/>
  <c r="J25" i="2"/>
  <c r="J24" i="2"/>
  <c r="D68" i="3" l="1"/>
  <c r="G12" i="2"/>
  <c r="C47" i="3"/>
  <c r="F47" i="3" s="1"/>
  <c r="F48" i="3"/>
  <c r="E37" i="3"/>
  <c r="C11" i="3"/>
  <c r="C68" i="3" s="1"/>
  <c r="J47" i="2"/>
  <c r="I46" i="2"/>
  <c r="I12" i="2"/>
  <c r="J13" i="2"/>
  <c r="J46" i="2"/>
  <c r="J80" i="2"/>
  <c r="J88" i="2"/>
  <c r="J81" i="2"/>
  <c r="J16" i="2"/>
  <c r="J43" i="2"/>
  <c r="H42" i="2"/>
  <c r="H54" i="2"/>
  <c r="J54" i="2" s="1"/>
  <c r="J55" i="2"/>
  <c r="J66" i="2"/>
  <c r="H65" i="2"/>
  <c r="J65" i="2" s="1"/>
  <c r="J38" i="2"/>
  <c r="G37" i="2"/>
  <c r="J37" i="2" s="1"/>
  <c r="J67" i="2"/>
  <c r="H47" i="8"/>
  <c r="H14" i="8" s="1"/>
  <c r="I47" i="8"/>
  <c r="I14" i="8" s="1"/>
  <c r="H24" i="14"/>
  <c r="F11" i="14"/>
  <c r="H11" i="14" s="1"/>
  <c r="F42" i="14"/>
  <c r="H48" i="14"/>
  <c r="H27" i="14"/>
  <c r="G48" i="14"/>
  <c r="E42" i="14"/>
  <c r="G24" i="14"/>
  <c r="E47" i="3" l="1"/>
  <c r="H42" i="14"/>
  <c r="E11" i="3"/>
  <c r="E68" i="3"/>
  <c r="F68" i="3"/>
  <c r="F11" i="3"/>
  <c r="G91" i="2"/>
  <c r="G11" i="2" s="1"/>
  <c r="I91" i="2"/>
  <c r="I11" i="2" s="1"/>
  <c r="J12" i="2"/>
  <c r="J42" i="2"/>
  <c r="H91" i="2"/>
  <c r="H11" i="2" s="1"/>
  <c r="G42" i="14"/>
  <c r="F59" i="14"/>
  <c r="E59" i="14"/>
  <c r="G11" i="14"/>
  <c r="H59" i="14" l="1"/>
  <c r="G59" i="14"/>
  <c r="J91" i="2"/>
  <c r="J11" i="2" s="1"/>
</calcChain>
</file>

<file path=xl/comments1.xml><?xml version="1.0" encoding="utf-8"?>
<comments xmlns="http://schemas.openxmlformats.org/spreadsheetml/2006/main">
  <authors>
    <author>Мачеха</author>
  </authors>
  <commentLis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Собственные доходы</t>
        </r>
      </text>
    </comment>
  </commentList>
</comments>
</file>

<file path=xl/sharedStrings.xml><?xml version="1.0" encoding="utf-8"?>
<sst xmlns="http://schemas.openxmlformats.org/spreadsheetml/2006/main" count="779" uniqueCount="430">
  <si>
    <t>Наименование</t>
  </si>
  <si>
    <t>Раздел</t>
  </si>
  <si>
    <t>Подраздел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</si>
  <si>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</si>
  <si>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</si>
  <si>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</si>
  <si>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</si>
  <si>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</si>
  <si>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</si>
  <si>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</si>
  <si>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</si>
  <si>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</si>
  <si>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</si>
  <si>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</si>
  <si>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</si>
  <si>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</si>
  <si>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</si>
  <si>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</si>
  <si>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10</t>
  </si>
  <si>
    <t>05</t>
  </si>
  <si>
    <t>Жилищно-коммунальное хозяйство</t>
  </si>
  <si>
    <t xml:space="preserve">05 </t>
  </si>
  <si>
    <t>Благоустройство</t>
  </si>
  <si>
    <t>500</t>
  </si>
  <si>
    <t>06</t>
  </si>
  <si>
    <t>Образование</t>
  </si>
  <si>
    <t xml:space="preserve">07 </t>
  </si>
  <si>
    <t>Молодежная политика и оздоровление детей</t>
  </si>
  <si>
    <t>08</t>
  </si>
  <si>
    <t>Культура</t>
  </si>
  <si>
    <t>Физическая культура и спорт</t>
  </si>
  <si>
    <t>Социальная политика</t>
  </si>
  <si>
    <t>ИТОГО</t>
  </si>
  <si>
    <t>Пенсионное обеспечение</t>
  </si>
  <si>
    <t>13</t>
  </si>
  <si>
    <t>Обеспечение пожарной безопасности</t>
  </si>
  <si>
    <t xml:space="preserve">Культура и кинематография </t>
  </si>
  <si>
    <t>Массовый спорт</t>
  </si>
  <si>
    <t>Дорожное хозяйство (дорожные фонды)</t>
  </si>
  <si>
    <t>Национальная экономика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</si>
  <si>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</si>
  <si>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</si>
  <si>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</si>
  <si>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</si>
  <si>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</si>
  <si>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Межбюджетные трансферты</t>
  </si>
  <si>
    <t>300</t>
  </si>
  <si>
    <t>800</t>
  </si>
  <si>
    <t xml:space="preserve">Непрограммные направления обеспечения деятельности муниципальных органов Киквидзенского муниципального района </t>
  </si>
  <si>
    <t xml:space="preserve">Непрограммные расходы органов муниципальной власти Киквидзенского муниципального района </t>
  </si>
  <si>
    <t>Иные бюджетные ассигнования</t>
  </si>
  <si>
    <t>Социальное обеспечение и иные выплаты населению</t>
  </si>
  <si>
    <t>900</t>
  </si>
  <si>
    <t>990</t>
  </si>
  <si>
    <t>Целевая статья (муниципальная программа и непрограммное направление деятельности)</t>
  </si>
  <si>
    <t>Группа вида расходов</t>
  </si>
  <si>
    <t>12</t>
  </si>
  <si>
    <t>00</t>
  </si>
  <si>
    <t>Средства массовой информации</t>
  </si>
  <si>
    <t>Другие вопросы в области культуры, кинематографии</t>
  </si>
  <si>
    <t>Муниципальная программа "Повышение эффективности деятельности
администрации Мачешанского сельского поселения Киквидзенского муниципального района по выполнению полномочий и муниципальных функций на 2020-2024 годы"</t>
  </si>
  <si>
    <t>110</t>
  </si>
  <si>
    <t>5</t>
  </si>
  <si>
    <t>Муниципальная программа " Комплексное развитие транспортной инфраструктуры 
Мачешанского сельского поселения 
Киквидзенского муниципального района 
Волгоградской области на 2017 – 2034 годы"</t>
  </si>
  <si>
    <t>Муниципальная программа " Повышение эффективности деятельности
администрации Мачешанского сельского поселения Киквидзенского муниципального района по выполнению полномочий и муниципальных функций на 2020-2024 годы"</t>
  </si>
  <si>
    <t>Другие вопросы в области средств массовой информации</t>
  </si>
  <si>
    <t>Администрация Мачешанского сельского поселения</t>
  </si>
  <si>
    <t>3</t>
  </si>
  <si>
    <t>4</t>
  </si>
  <si>
    <t>1204</t>
  </si>
  <si>
    <t>1200</t>
  </si>
  <si>
    <t>ВСЕГО РАСХОДОВ</t>
  </si>
  <si>
    <t>1102</t>
  </si>
  <si>
    <t>1100</t>
  </si>
  <si>
    <t>1001</t>
  </si>
  <si>
    <t>1000</t>
  </si>
  <si>
    <t>0804</t>
  </si>
  <si>
    <t xml:space="preserve">Культура </t>
  </si>
  <si>
    <t>0801</t>
  </si>
  <si>
    <t>0800</t>
  </si>
  <si>
    <t>0707</t>
  </si>
  <si>
    <t>0700</t>
  </si>
  <si>
    <t>0602</t>
  </si>
  <si>
    <t>0503</t>
  </si>
  <si>
    <t>0500</t>
  </si>
  <si>
    <t>0409</t>
  </si>
  <si>
    <t>0400</t>
  </si>
  <si>
    <t>0310</t>
  </si>
  <si>
    <t>0300</t>
  </si>
  <si>
    <t>0203</t>
  </si>
  <si>
    <t>0200</t>
  </si>
  <si>
    <t>0113</t>
  </si>
  <si>
    <t>0111</t>
  </si>
  <si>
    <t>0106</t>
  </si>
  <si>
    <t>0102</t>
  </si>
  <si>
    <t>0100</t>
  </si>
  <si>
    <t>Приложение № 1</t>
  </si>
  <si>
    <t xml:space="preserve">       к решению Совета депутатов</t>
  </si>
  <si>
    <t xml:space="preserve"> Мачешанского сельского поселения</t>
  </si>
  <si>
    <t>Код отчетности</t>
  </si>
  <si>
    <t>Код дохода по бюджетной классификации</t>
  </si>
  <si>
    <t xml:space="preserve">НАИМЕНОВАНИЕ </t>
  </si>
  <si>
    <t>Исполнено, рублей</t>
  </si>
  <si>
    <t>% исполнения</t>
  </si>
  <si>
    <t>000 1 00 00000 00 0000 000</t>
  </si>
  <si>
    <t>НАЛОГОВЫЕ И НЕНАЛОГОВЫЕ ДОХОДЫ</t>
  </si>
  <si>
    <t>000 1 01 00000 00 0000 000</t>
  </si>
  <si>
    <t>032</t>
  </si>
  <si>
    <t>000 1 01 02000 01 0000 110</t>
  </si>
  <si>
    <t>Налог на доходы физических лиц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</si>
  <si>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</si>
  <si>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</si>
  <si>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000 1 01 02030 01 1000 110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</si>
  <si>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</si>
  <si>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>000 1 03 00000 00 0000 110</t>
  </si>
  <si>
    <t>Налоги на товары (работы услуги), реализуемые на территории Российской Федерации</t>
  </si>
  <si>
    <t>000 1 05 00000 00 0000 000</t>
  </si>
  <si>
    <t>Налоги на совокупный доход</t>
  </si>
  <si>
    <t>000 1 05 03000 01 0000 110</t>
  </si>
  <si>
    <t xml:space="preserve">Единый сельхозяйственный налог </t>
  </si>
  <si>
    <t>000 1 05 03010 01 1000 110</t>
  </si>
  <si>
    <t xml:space="preserve">000 1 06 00000 00 0000 000 </t>
  </si>
  <si>
    <t>Налоги на имущество</t>
  </si>
  <si>
    <t>000 1 06 01030 10 1000 110</t>
  </si>
  <si>
    <t>000 1 06 06000 00 0000 110</t>
  </si>
  <si>
    <t>Земельный налог</t>
  </si>
  <si>
    <t>000 1 06 06043 10 1000 110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</si>
  <si>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налогооблажения, расположенным в границах поселений</t>
  </si>
  <si>
    <t>000 1 06 06033 10 0000 110</t>
  </si>
  <si>
    <t>000 1 11 05025 10 0000 120</t>
  </si>
  <si>
    <t>000 1 16 00000 00 0000 000</t>
  </si>
  <si>
    <t>Штрафы, санкции, возмещение ущерба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</si>
  <si>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</si>
  <si>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</si>
  <si>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</si>
  <si>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</si>
  <si>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000 2 02 15001 10 0000 150</t>
  </si>
  <si>
    <t>Дотации  бюджетам  поселений на выравнивание уровня бюджетной обеспеченности</t>
  </si>
  <si>
    <t>000 2 02 30000 00 0000 150</t>
  </si>
  <si>
    <t xml:space="preserve">Субвенции бюджетам субъектов Российской Федерации и муниципальных образований </t>
  </si>
  <si>
    <t>000 2 02 35118 10 0000 150</t>
  </si>
  <si>
    <t>Субвенции бюджетам поселений на осуществление полномочий по первичному воинскому учету на территориях, где отсутствуют военные комиссариаты</t>
  </si>
  <si>
    <t>000 2 02 03024 10 0000 150</t>
  </si>
  <si>
    <t>Субвенции бюджетам поселений на выполнение передаваемых полномочий субъектов Российской Федерации (по созданию, исполнению функций, обеспечения деятельности административных комиссий муниципальных образований)</t>
  </si>
  <si>
    <t>000 2 02 4000 00 0000 150</t>
  </si>
  <si>
    <t>Иные межбюджетные трансферты</t>
  </si>
  <si>
    <t>000 202 40014 10 0000 150</t>
  </si>
  <si>
    <t>Межбюджетные трансферты, передаваемые бюджетам поселений на осуществление части полномочий по решению вопросов местного значения в соответствии с заключенными соглашениями</t>
  </si>
  <si>
    <t>на содержание мест захоронения</t>
  </si>
  <si>
    <t>000 2 02 49999 10 0000 150</t>
  </si>
  <si>
    <t>Прочие межбюджетные трансферты,передаваемые бюджетам поселений</t>
  </si>
  <si>
    <t>на реализацию мероприятий в сфере дорожной деятельности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</si>
  <si>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</si>
  <si>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</t>
  </si>
  <si>
    <t>000 218 60010 10 0000 150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</si>
  <si>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</si>
  <si>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</si>
  <si>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ОТЧЕТ  ОБ ИСПОЛНЕНИИ БЮДЖЕТА</t>
  </si>
  <si>
    <t xml:space="preserve"> МАЧЕШАНСКОГО  СЕЛЬСКОГО ПОСЕЛЕНИЯ</t>
  </si>
  <si>
    <t>Код по бюджетной классификации</t>
  </si>
  <si>
    <t>Наименование показателя</t>
  </si>
  <si>
    <t>Уточненный план 1 кв</t>
  </si>
  <si>
    <t>Исполнено</t>
  </si>
  <si>
    <t>% выполнения</t>
  </si>
  <si>
    <t xml:space="preserve"> Р А С Х О Д Ы</t>
  </si>
  <si>
    <t>Функционирование высшего должностного лица субъекта Российской Федерации и муниципальногообразования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</si>
  <si>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</si>
  <si>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 Федерации, местных администраций</t>
  </si>
  <si>
    <t xml:space="preserve"> </t>
  </si>
  <si>
    <t xml:space="preserve">    </t>
  </si>
  <si>
    <t>Охрана растительных и животных видов и среды обитания</t>
  </si>
  <si>
    <t>Культура, кинематография</t>
  </si>
  <si>
    <t xml:space="preserve">     </t>
  </si>
  <si>
    <t>Отклонение (+,-)</t>
  </si>
  <si>
    <t>520</t>
  </si>
  <si>
    <t xml:space="preserve">                               Приложение № 4</t>
  </si>
  <si>
    <t>Мачешанского сельского поселения</t>
  </si>
  <si>
    <t>Код строки</t>
  </si>
  <si>
    <t>Код источника финансирования по бюджетной классификации</t>
  </si>
  <si>
    <t>2</t>
  </si>
  <si>
    <t>Источники финансирования дефицита бюджетов - всего</t>
  </si>
  <si>
    <t>000 90  00  00  00  00  0000  000</t>
  </si>
  <si>
    <t xml:space="preserve">источники внутреннего финансирования дефицитов бюджетов </t>
  </si>
  <si>
    <t>000 01  00  00  00  00  0000  000</t>
  </si>
  <si>
    <t>Кредиты кредитных организаций в валюте Российской Федерации</t>
  </si>
  <si>
    <t>000 01  02  00  00  00  0000  000</t>
  </si>
  <si>
    <t>Бюджетные кредиты от других бюджетов бюджетной системы Российской Федерации</t>
  </si>
  <si>
    <t>000 01  03  00  00  00  0000  000</t>
  </si>
  <si>
    <t>Изменение остатков средств на счетах по учету средств бюджетов</t>
  </si>
  <si>
    <t>700</t>
  </si>
  <si>
    <t>000 01  05  00  00  00  0000  000</t>
  </si>
  <si>
    <t>Иные источники внутреннего финансирования дефицитов бюджетов</t>
  </si>
  <si>
    <t>000 01  06  00  00  00  0000  000</t>
  </si>
  <si>
    <t>№ и дата распоряжения</t>
  </si>
  <si>
    <t>Получатель средств</t>
  </si>
  <si>
    <t>Цель</t>
  </si>
  <si>
    <t>сумма, руб.</t>
  </si>
  <si>
    <t>1</t>
  </si>
  <si>
    <t>в руб.</t>
  </si>
  <si>
    <t>Вид обязательств</t>
  </si>
  <si>
    <t>ВСЕГО</t>
  </si>
  <si>
    <t>Расчеты с поставщиками и подрядчиками</t>
  </si>
  <si>
    <t>в том числе :</t>
  </si>
  <si>
    <t>расчеты по оплате труда</t>
  </si>
  <si>
    <t>расчеты по начислениям на оплату труда</t>
  </si>
  <si>
    <t>расчеты по услугам связи</t>
  </si>
  <si>
    <t>расчеты по транспортным услугам</t>
  </si>
  <si>
    <t>расчеты по коммунальным услугам</t>
  </si>
  <si>
    <t>расчеты по содержанию имущества</t>
  </si>
  <si>
    <t>расчеты по оплате прочих услуг</t>
  </si>
  <si>
    <t>расчеты по приобретению основных средств</t>
  </si>
  <si>
    <t>расчеты по материальным запасам</t>
  </si>
  <si>
    <t>Расчеты по платежам в бюджет</t>
  </si>
  <si>
    <t>расчеты по налогу на доходы физических лиц</t>
  </si>
  <si>
    <t>расчеты по единому соцналогу и страховым взносам</t>
  </si>
  <si>
    <t>расчеты по обязательному страхованию от несчастных случаев</t>
  </si>
  <si>
    <t>расчеты по прочим платежам в бюджет</t>
  </si>
  <si>
    <t>Прочие расчеты с кредиторами</t>
  </si>
  <si>
    <t>расчеты с депонентами</t>
  </si>
  <si>
    <t>расчеты по удержаниям из заработной платы</t>
  </si>
  <si>
    <t>внутренние расчеты между главными распорядителями</t>
  </si>
  <si>
    <t>расчеты по платежам из бюджета</t>
  </si>
  <si>
    <t>Резервы предстоящих расходов</t>
  </si>
  <si>
    <t>Расчеты с дебиторами по доходам :</t>
  </si>
  <si>
    <t>расчеты по доходам от собственности</t>
  </si>
  <si>
    <t>расчеты по доходам от рыночных продаж</t>
  </si>
  <si>
    <t>расчеты по доходам от реализации активов</t>
  </si>
  <si>
    <t>Расчеты по выданным авансам :</t>
  </si>
  <si>
    <t>расчеты по выданным авансам на заработную плату</t>
  </si>
  <si>
    <t>расчеты по выданным авансам на прочие выплаты</t>
  </si>
  <si>
    <t>расчеты по выданным авансам на начисления на заработную плату</t>
  </si>
  <si>
    <t>расчеты по выданным авансам за услуги связи</t>
  </si>
  <si>
    <t>расчеты по выданным авансам за транспортные услуги</t>
  </si>
  <si>
    <t>расчеты по выданным авансам за коммунальные услуги</t>
  </si>
  <si>
    <t>расчеты по выданным авансам за услуги по содержанию имущества</t>
  </si>
  <si>
    <t>расчеты по выданным авансам за прочие услуги</t>
  </si>
  <si>
    <t>расчеты по выданным авансам по приобретению основных средств</t>
  </si>
  <si>
    <t>расчеты по выданным авансам по приобретению материалов</t>
  </si>
  <si>
    <t>Расчеты с подотчетными лицами :</t>
  </si>
  <si>
    <t>расчеты с подотчетными лицами по оплате труда</t>
  </si>
  <si>
    <t>расчеты с подотчетными лицами по прочим выплатам</t>
  </si>
  <si>
    <t>расчеты с подотчетными лицами по начислениям на оплату труда</t>
  </si>
  <si>
    <t>расчеты с подотчетными лицами по услугам связи</t>
  </si>
  <si>
    <t>расчеты с подотчетными лицами по транспортным услугам</t>
  </si>
  <si>
    <t>расчеты с подотчетными лицами по коммунальным услугам</t>
  </si>
  <si>
    <t>расчеты с подотчетными лицами по содержанию имущества</t>
  </si>
  <si>
    <t>расчеты с подотчетными лицами по прочим услугам</t>
  </si>
  <si>
    <t>расчеты с подотчетными лицами по приобретению основных средств</t>
  </si>
  <si>
    <t>расчеты с подотчетными лицами по приобретению материалов</t>
  </si>
  <si>
    <t>Расчеты по недостачам :</t>
  </si>
  <si>
    <t>расчеты по недостачам основных средств</t>
  </si>
  <si>
    <t>нрасчеты по недостачам нематериальных активов</t>
  </si>
  <si>
    <t>расчеты по недостачам непроизведенных активов</t>
  </si>
  <si>
    <t>расчеты по недостачам материальных запасов</t>
  </si>
  <si>
    <t>Расчеты с прочими дебиторами</t>
  </si>
  <si>
    <t>Доходы будущих периодов</t>
  </si>
  <si>
    <t>.</t>
  </si>
  <si>
    <t>I.</t>
  </si>
  <si>
    <t>I.1</t>
  </si>
  <si>
    <t>1.</t>
  </si>
  <si>
    <t>2.</t>
  </si>
  <si>
    <t>3.</t>
  </si>
  <si>
    <t>4.</t>
  </si>
  <si>
    <t>6.</t>
  </si>
  <si>
    <t>7.</t>
  </si>
  <si>
    <t>8.</t>
  </si>
  <si>
    <t>I.2</t>
  </si>
  <si>
    <t>I.3</t>
  </si>
  <si>
    <t>I.3.1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</si>
  <si>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</si>
  <si>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I.4</t>
  </si>
  <si>
    <t>I.4.1</t>
  </si>
  <si>
    <t>Налоги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</si>
  <si>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</si>
  <si>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</si>
  <si>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I.4.2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</si>
  <si>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</si>
  <si>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I.5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</si>
  <si>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</si>
  <si>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000 1 08 04000 01 0000 110</t>
  </si>
  <si>
    <t>I.6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</si>
  <si>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</si>
  <si>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I.7</t>
  </si>
  <si>
    <t>I.7.1</t>
  </si>
  <si>
    <t>II</t>
  </si>
  <si>
    <t>II.1</t>
  </si>
  <si>
    <t>II.2</t>
  </si>
  <si>
    <t>II.3</t>
  </si>
  <si>
    <t>II.3.1</t>
  </si>
  <si>
    <t>II.4</t>
  </si>
  <si>
    <t>на содержание объектов благоустройства</t>
  </si>
  <si>
    <t>на поддержку мер по обеспечению сбалансированности бюджетов</t>
  </si>
  <si>
    <t>II.5</t>
  </si>
  <si>
    <t>Отчет об исполнении бюджета Мачешанского сельского поселения по доходам</t>
  </si>
  <si>
    <t>Единица измерения: рубль</t>
  </si>
  <si>
    <t xml:space="preserve">     Распределение бюджетных ассигнований  по разделам и подразделам классификации расходов бюджета </t>
  </si>
  <si>
    <t>Отчет об исполнении бюджета Мачешанского сельского поселения</t>
  </si>
  <si>
    <t>Ед. измерен. рубль</t>
  </si>
  <si>
    <t>Налоги на прибыль</t>
  </si>
  <si>
    <t>Отклонение  "+/ -"</t>
  </si>
  <si>
    <t>Отклонение                   (+,-)</t>
  </si>
  <si>
    <t xml:space="preserve">                                                          от  00.00.24 г.     № 000/00</t>
  </si>
  <si>
    <t>по кодам классификации доходов за 2023 год</t>
  </si>
  <si>
    <t>Назначено в 2023 г.</t>
  </si>
  <si>
    <t>Исполнено в 2023 г.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</si>
  <si>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227,2271 и 228 Налогового Кодекса Российской Федерации</t>
  </si>
  <si>
    <t>000 1 01 02010 01 0000 110</t>
  </si>
  <si>
    <t>Налог на доходы физических лиц в отношении доходов от долевого участия в организации,полученных в виде дивидендов (в части суммы налога,не превышающей 650 000 рублей)</t>
  </si>
  <si>
    <t>00 1 01 02130 01 0000 110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</si>
  <si>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</t>
  </si>
  <si>
    <t>000 1 01 02040 01 0000 110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</si>
  <si>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 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</si>
  <si>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 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</si>
  <si>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 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</si>
  <si>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 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</si>
  <si>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000 1 03 02231 01 0000 110</t>
  </si>
  <si>
    <t xml:space="preserve"> 000 1 03 02241 01 0000 110</t>
  </si>
  <si>
    <t xml:space="preserve"> 000 1 03 02251 01 0000 110</t>
  </si>
  <si>
    <t xml:space="preserve"> 000 1 03 02261 01 0000 110</t>
  </si>
  <si>
    <t xml:space="preserve">Задолженность и перерасчеты по отмененным налогам </t>
  </si>
  <si>
    <t>Земельный налог( по обязательствам, возникшим до 1января.2006года) мобилизуемый на территории поселений</t>
  </si>
  <si>
    <t>000 1 09 00000 00 0000 000</t>
  </si>
  <si>
    <t>000 1 09 04050 10 0000 110</t>
  </si>
  <si>
    <t>Административные штрафы, установленные законами субъектов РФ об администр. правонар., за нарушение муниципальных правовых актов</t>
  </si>
  <si>
    <t>000 1 16 02020 02 0000 140</t>
  </si>
  <si>
    <t>Доходы от сумм пеней предусмотренных законодательством РФ о налогах и сборах распределяемых между бюджетами субъектов РФ</t>
  </si>
  <si>
    <t>000 1 16 18000 02 0000 140</t>
  </si>
  <si>
    <t>Доходы от оказания платных услуг (работ)</t>
  </si>
  <si>
    <t>000 1 13 01000 00 0000 130</t>
  </si>
  <si>
    <t>Доходы от оказания платных услуг(работ)  получателями средств бюджетов поселений</t>
  </si>
  <si>
    <t>000 1 13 01995 10  0000 130</t>
  </si>
  <si>
    <t>на проекты местных инициатив</t>
  </si>
  <si>
    <t>на освещение</t>
  </si>
  <si>
    <t>Уточнен.план по поселению на 2024 год</t>
  </si>
  <si>
    <t>080</t>
  </si>
  <si>
    <t xml:space="preserve">СВЕДЕНИЯ О ДЕБИТОРСКОЙ ЗАДОЛЖЕННОСТИ БЮДЖЕТНЫХ УЧРЕЖДЕНИЙ  АДМИНИСТРАЦИИ МАЧЕШАНСКОГО СЕЛЬСКОГО ПОСЕЛЕНИЯ ПО СОСТОЯНИЮ  на 1 января 2024 года                                                                                 </t>
  </si>
  <si>
    <t>на 01.01.2025 года</t>
  </si>
  <si>
    <t>0107</t>
  </si>
  <si>
    <t>Проведение выборов</t>
  </si>
  <si>
    <t>0412</t>
  </si>
  <si>
    <t>Другие вопросы в области национальной экономики</t>
  </si>
  <si>
    <t>1004</t>
  </si>
  <si>
    <t xml:space="preserve"> по ведомственной структуре расходов за 2024 год</t>
  </si>
  <si>
    <t>Выборы</t>
  </si>
  <si>
    <t>Иные выплаты текущего характера организациям</t>
  </si>
  <si>
    <t>Межевания</t>
  </si>
  <si>
    <t>генеральный план</t>
  </si>
  <si>
    <t>СВЕДЕНИЯ О КРЕДИТОРСКОЙ ЗАДОЛЖЕННОСТИ БЮДЖЕТНЫХ УЧРЕЖДЕНИЙ  АДМИНИСТРАЦИИ МАЧЕШАНСКОГО СЕЛЬСКОГО ПОСЕЛЕНИЯ ПО СОСТОЯНИЮ НА 1 ЯНВАРЯ 2025 ГОДА</t>
  </si>
  <si>
    <t>ОТЧЕТ ОБ ИСПОЛЬЗОВАНИИ РЕЗЕРВНОГО ФОНДА МАЧЕШАНСКОГО СЕЛЬСКОГО ПОСЕЛЕНИЯ ЗА 2024 ГОД</t>
  </si>
  <si>
    <t>расшифровка: 15213,14 руб - задолженность за электроэнергию</t>
  </si>
  <si>
    <t xml:space="preserve">                        1751,11 руб - задолженность за услуги телефонной связи</t>
  </si>
  <si>
    <t xml:space="preserve">Исполнено за 2024 год. </t>
  </si>
  <si>
    <t>Код бюджетной классификации</t>
  </si>
  <si>
    <t>Наименование доходов</t>
  </si>
  <si>
    <t>Налоги на прибыль,доходы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</si>
  <si>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</si>
  <si>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</si>
  <si>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компании,а также налога на доходы физических лиц в отношении доходов от долевого участия в организации,полученных в виде дивидендов)</t>
  </si>
  <si>
    <t>000 1 01 02030 01 0000 110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</si>
  <si>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</si>
  <si>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(работы.услуги), реализуемые на территории Российской Федерации</t>
  </si>
  <si>
    <t>0001 03 02231 0000 110</t>
  </si>
  <si>
    <t>000 1 03 02241 01 0000 110</t>
  </si>
  <si>
    <t>000 1 03 02251 01 0000 110</t>
  </si>
  <si>
    <t>000 1 03 02261 01 0000 110</t>
  </si>
  <si>
    <t>Единый сельскохозяйственный налог</t>
  </si>
  <si>
    <t>000 1 06 00000 00 0000 000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</si>
  <si>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</si>
  <si>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</si>
  <si>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000 1 06 06043 10 0000 110</t>
  </si>
  <si>
    <t xml:space="preserve">000 1 08 00000 00 0000 000 </t>
  </si>
  <si>
    <t>Государственная пошлина</t>
  </si>
  <si>
    <t>1 1 08 04020 01 0000 110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</si>
  <si>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</si>
  <si>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</si>
  <si>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</si>
  <si>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</si>
  <si>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</si>
  <si>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</si>
  <si>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</si>
  <si>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</si>
  <si>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000 1 13 00000 00 0000 000</t>
  </si>
  <si>
    <t>Доходы от оказания платных услуг (работ) и компенсации затрат государства</t>
  </si>
  <si>
    <t>000 1 13 01995 10 0000 130</t>
  </si>
  <si>
    <t>Штрафы,санкции,возмещение ущерба</t>
  </si>
  <si>
    <t xml:space="preserve">000 1 16 02020 02 0000 140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</si>
  <si>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</si>
  <si>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000 2 02 10000 00 0000 000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</si>
  <si>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</si>
  <si>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</si>
  <si>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</si>
  <si>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</si>
  <si>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</si>
  <si>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</si>
  <si>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</si>
  <si>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</si>
  <si>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</si>
  <si>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000 2 02 40000 00 0000 1510</t>
  </si>
  <si>
    <t>000 2 02 49999 00 0000 150</t>
  </si>
  <si>
    <t>Прочие межбюджетные трансферты, передаваемые бюджетам</t>
  </si>
  <si>
    <t>000 2 02 40014 10 0000 150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</si>
  <si>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</si>
  <si>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 том числе на содержание мест захоронения</t>
  </si>
  <si>
    <t>по утверждению генпланов, правил землепользования и застройки (в части подготовки документов)</t>
  </si>
  <si>
    <t>Прочие межбюджетные трансферты, передаваемые бюджетам сельских поселений</t>
  </si>
  <si>
    <t>на приобретение спец. Техники</t>
  </si>
  <si>
    <t>на благоустройство</t>
  </si>
  <si>
    <t>на сбалансированность</t>
  </si>
  <si>
    <r>
      <t xml:space="preserve">Прочие межбюджетные трансферты, передаваемые бюджетам сельских поселений </t>
    </r>
    <r>
      <rPr>
        <b/>
        <sz val="9"/>
        <color indexed="8"/>
        <rFont val="Times New Roman"/>
        <family val="1"/>
        <charset val="204"/>
      </rPr>
      <t>на содержание дорог</t>
    </r>
  </si>
  <si>
    <r>
      <t xml:space="preserve">Прочие межбюджетные трансферты, передаваемые бюджетам сельских поселений </t>
    </r>
    <r>
      <rPr>
        <b/>
        <sz val="9"/>
        <color indexed="8"/>
        <rFont val="Times New Roman"/>
        <family val="1"/>
        <charset val="204"/>
      </rPr>
      <t xml:space="preserve"> на освещение</t>
    </r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</si>
  <si>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</si>
  <si>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</si>
  <si>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000 2 18 60010 10 0000 000</t>
  </si>
  <si>
    <t>Доходы бюджетов поселений от возврата остатков субсидий и иных межбюджетных трансфертов, имеющих целевое назначение, прошлых лет из бюджетов муниципальных районов</t>
  </si>
  <si>
    <t>Всего</t>
  </si>
  <si>
    <t>Отчет об исполнении бюджета Мачешанского сельского поселения по доходам по кодам классификации доходов за 2024 год</t>
  </si>
  <si>
    <t>000 1 01 02010 01 3000 110</t>
  </si>
  <si>
    <t>000 1 05 03010013000 110</t>
  </si>
  <si>
    <t>000 1 01 02030 01 3000 110</t>
  </si>
  <si>
    <t>Назначено в 2024 г.</t>
  </si>
  <si>
    <t>Исполнено в 2024 г.</t>
  </si>
  <si>
    <t xml:space="preserve">                       от 23.06.25 г.  № 44/10</t>
  </si>
  <si>
    <t xml:space="preserve">                               Приложение № 5</t>
  </si>
  <si>
    <t xml:space="preserve">           к Решению Совета депутатов </t>
  </si>
  <si>
    <t xml:space="preserve">                               Приложение № 1</t>
  </si>
  <si>
    <t xml:space="preserve">                               Приложение № 2</t>
  </si>
  <si>
    <t xml:space="preserve">                               Приложение № 3</t>
  </si>
  <si>
    <t>Отчет об исполнении бюджета Мачешанского сельского поселения по  источникам финансирования дефицита бюджета по кодам классификации за 2024 год</t>
  </si>
  <si>
    <t xml:space="preserve">                               Приложение № 6</t>
  </si>
  <si>
    <t xml:space="preserve">                               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</si>
</sst>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0.000"/>
    <numFmt numFmtId="167" formatCode="_-* #,##0.0_р_._-;\-* #,##0.0_р_._-;_-* &quot;-&quot;?_р_._-;_-@_-"/>
  </numFmts>
  <fonts count="63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b/>
      <sz val="9"/>
      <color indexed="81"/>
      <name val="Tahoma"/>
      <family val="2"/>
      <charset val="204"/>
    </font>
    <font>
      <sz val="12"/>
      <name val="Arial Cyr"/>
      <charset val="204"/>
    </font>
    <font>
      <b/>
      <sz val="8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6"/>
      <name val="Arial Cyr"/>
      <family val="2"/>
      <charset val="204"/>
    </font>
    <font>
      <b/>
      <sz val="10"/>
      <name val="Arial Cyr"/>
      <family val="2"/>
      <charset val="204"/>
    </font>
    <font>
      <sz val="5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8"/>
      <name val="Arial Cyr"/>
      <charset val="204"/>
    </font>
    <font>
      <b/>
      <sz val="7"/>
      <name val="Arial Cyr"/>
      <family val="2"/>
      <charset val="204"/>
    </font>
    <font>
      <b/>
      <sz val="9"/>
      <name val="Arial Cyr"/>
      <family val="2"/>
      <charset val="204"/>
    </font>
    <font>
      <sz val="12"/>
      <name val="Arial Cyr"/>
      <family val="2"/>
      <charset val="204"/>
    </font>
    <font>
      <b/>
      <sz val="11"/>
      <name val="Arial"/>
      <family val="2"/>
      <charset val="204"/>
    </font>
    <font>
      <i/>
      <sz val="10"/>
      <name val="Arial Cyr"/>
      <charset val="204"/>
    </font>
    <font>
      <sz val="11"/>
      <name val="Arial"/>
      <family val="2"/>
      <charset val="204"/>
    </font>
    <font>
      <sz val="18"/>
      <name val="Arial Cyr"/>
      <charset val="204"/>
    </font>
    <font>
      <sz val="11"/>
      <name val="Arial Cyr"/>
      <charset val="204"/>
    </font>
    <font>
      <b/>
      <i/>
      <sz val="12"/>
      <name val="Arial"/>
      <family val="2"/>
      <charset val="204"/>
    </font>
    <font>
      <b/>
      <i/>
      <sz val="12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b/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10"/>
      <name val="Arial Cyr"/>
      <family val="2"/>
      <charset val="204"/>
    </font>
    <font>
      <b/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7"/>
      <name val="Arial Cyr"/>
      <charset val="204"/>
    </font>
    <font>
      <i/>
      <sz val="7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0" fillId="0" borderId="0"/>
    <xf numFmtId="0" fontId="2" fillId="0" borderId="0"/>
    <xf numFmtId="9" fontId="3" fillId="0" borderId="0" applyFont="0" applyFill="0" applyBorder="0" applyAlignment="0" applyProtection="0"/>
  </cellStyleXfs>
  <cellXfs count="411">
    <xf numFmtId="0" fontId="0" fillId="0" borderId="0" xfId="0"/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1"/>
    <xf numFmtId="0" fontId="0" fillId="0" borderId="0" xfId="0" applyFont="1" applyFill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wrapText="1"/>
    </xf>
    <xf numFmtId="0" fontId="0" fillId="0" borderId="0" xfId="0" applyFont="1" applyFill="1" applyAlignment="1">
      <alignment horizontal="right"/>
    </xf>
    <xf numFmtId="0" fontId="14" fillId="0" borderId="0" xfId="0" applyFont="1" applyFill="1" applyAlignment="1">
      <alignment wrapText="1"/>
    </xf>
    <xf numFmtId="0" fontId="0" fillId="0" borderId="0" xfId="0" applyFont="1" applyFill="1" applyAlignment="1"/>
    <xf numFmtId="0" fontId="15" fillId="0" borderId="0" xfId="0" applyFont="1" applyFill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18" fillId="0" borderId="0" xfId="0" applyFont="1" applyFill="1"/>
    <xf numFmtId="49" fontId="20" fillId="0" borderId="4" xfId="0" applyNumberFormat="1" applyFont="1" applyFill="1" applyBorder="1" applyAlignment="1">
      <alignment horizontal="center" vertical="center"/>
    </xf>
    <xf numFmtId="0" fontId="21" fillId="0" borderId="0" xfId="0" applyFont="1" applyFill="1"/>
    <xf numFmtId="49" fontId="23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wrapText="1"/>
    </xf>
    <xf numFmtId="165" fontId="0" fillId="0" borderId="0" xfId="0" applyNumberFormat="1"/>
    <xf numFmtId="0" fontId="0" fillId="0" borderId="0" xfId="0" applyFill="1"/>
    <xf numFmtId="165" fontId="0" fillId="0" borderId="0" xfId="0" applyNumberFormat="1" applyAlignment="1">
      <alignment horizontal="right"/>
    </xf>
    <xf numFmtId="0" fontId="0" fillId="2" borderId="0" xfId="0" applyFill="1"/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49" fontId="29" fillId="0" borderId="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30" fillId="0" borderId="0" xfId="0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top" wrapText="1"/>
    </xf>
    <xf numFmtId="0" fontId="2" fillId="0" borderId="0" xfId="3" applyAlignment="1"/>
    <xf numFmtId="49" fontId="2" fillId="0" borderId="0" xfId="3" applyNumberFormat="1" applyAlignment="1"/>
    <xf numFmtId="0" fontId="2" fillId="0" borderId="0" xfId="3"/>
    <xf numFmtId="0" fontId="23" fillId="0" borderId="0" xfId="3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2" fontId="0" fillId="0" borderId="0" xfId="0" applyNumberFormat="1"/>
    <xf numFmtId="0" fontId="2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15" fillId="0" borderId="1" xfId="0" applyNumberFormat="1" applyFont="1" applyFill="1" applyBorder="1"/>
    <xf numFmtId="1" fontId="15" fillId="0" borderId="1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4" fontId="21" fillId="3" borderId="1" xfId="0" applyNumberFormat="1" applyFont="1" applyFill="1" applyBorder="1" applyAlignment="1">
      <alignment horizontal="center" vertical="center"/>
    </xf>
    <xf numFmtId="165" fontId="21" fillId="3" borderId="11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wrapText="1"/>
    </xf>
    <xf numFmtId="0" fontId="15" fillId="0" borderId="8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34" fillId="0" borderId="1" xfId="0" quotePrefix="1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wrapText="1"/>
    </xf>
    <xf numFmtId="0" fontId="21" fillId="0" borderId="1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wrapText="1"/>
    </xf>
    <xf numFmtId="49" fontId="35" fillId="0" borderId="1" xfId="0" quotePrefix="1" applyNumberFormat="1" applyFont="1" applyFill="1" applyBorder="1" applyAlignment="1">
      <alignment horizontal="left" vertical="center" wrapText="1"/>
    </xf>
    <xf numFmtId="49" fontId="18" fillId="0" borderId="8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/>
    <xf numFmtId="49" fontId="2" fillId="0" borderId="4" xfId="0" applyNumberFormat="1" applyFont="1" applyFill="1" applyBorder="1" applyAlignment="1">
      <alignment horizontal="center" vertical="center"/>
    </xf>
    <xf numFmtId="9" fontId="0" fillId="0" borderId="1" xfId="4" applyFont="1" applyFill="1" applyBorder="1" applyAlignment="1">
      <alignment wrapText="1"/>
    </xf>
    <xf numFmtId="49" fontId="37" fillId="0" borderId="4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/>
    <xf numFmtId="2" fontId="22" fillId="0" borderId="1" xfId="0" applyNumberFormat="1" applyFont="1" applyFill="1" applyBorder="1" applyAlignment="1">
      <alignment wrapText="1"/>
    </xf>
    <xf numFmtId="0" fontId="28" fillId="0" borderId="0" xfId="0" applyFont="1" applyFill="1"/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4" fontId="21" fillId="3" borderId="1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49" fontId="38" fillId="0" borderId="4" xfId="0" applyNumberFormat="1" applyFont="1" applyFill="1" applyBorder="1" applyAlignment="1">
      <alignment horizontal="center" vertical="center"/>
    </xf>
    <xf numFmtId="9" fontId="33" fillId="3" borderId="1" xfId="4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9" fillId="0" borderId="0" xfId="0" applyFont="1" applyFill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5" fillId="0" borderId="41" xfId="0" applyFont="1" applyBorder="1" applyAlignment="1">
      <alignment vertical="center"/>
    </xf>
    <xf numFmtId="0" fontId="15" fillId="0" borderId="1" xfId="0" applyNumberFormat="1" applyFont="1" applyFill="1" applyBorder="1" applyAlignment="1">
      <alignment wrapText="1"/>
    </xf>
    <xf numFmtId="0" fontId="0" fillId="0" borderId="27" xfId="0" applyBorder="1" applyAlignment="1">
      <alignment vertical="center"/>
    </xf>
    <xf numFmtId="0" fontId="13" fillId="0" borderId="1" xfId="0" applyNumberFormat="1" applyFont="1" applyFill="1" applyBorder="1" applyAlignment="1">
      <alignment wrapText="1"/>
    </xf>
    <xf numFmtId="0" fontId="3" fillId="0" borderId="15" xfId="0" applyFont="1" applyBorder="1" applyAlignment="1">
      <alignment vertical="center"/>
    </xf>
    <xf numFmtId="0" fontId="0" fillId="0" borderId="4" xfId="0" applyFill="1" applyBorder="1" applyAlignment="1">
      <alignment wrapText="1"/>
    </xf>
    <xf numFmtId="0" fontId="3" fillId="0" borderId="1" xfId="0" applyFont="1" applyBorder="1" applyAlignment="1">
      <alignment vertical="center"/>
    </xf>
    <xf numFmtId="0" fontId="34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left" vertical="center" wrapText="1"/>
    </xf>
    <xf numFmtId="49" fontId="35" fillId="0" borderId="4" xfId="0" quotePrefix="1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22" fillId="0" borderId="42" xfId="0" applyFont="1" applyBorder="1" applyAlignment="1">
      <alignment vertical="center"/>
    </xf>
    <xf numFmtId="0" fontId="42" fillId="0" borderId="43" xfId="0" applyFont="1" applyBorder="1" applyAlignment="1">
      <alignment vertical="center"/>
    </xf>
    <xf numFmtId="49" fontId="35" fillId="0" borderId="1" xfId="0" applyNumberFormat="1" applyFont="1" applyFill="1" applyBorder="1" applyAlignment="1">
      <alignment horizontal="left" vertical="center" wrapText="1"/>
    </xf>
    <xf numFmtId="0" fontId="43" fillId="0" borderId="20" xfId="0" applyFont="1" applyBorder="1" applyAlignment="1">
      <alignment vertical="center"/>
    </xf>
    <xf numFmtId="0" fontId="44" fillId="0" borderId="20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/>
    </xf>
    <xf numFmtId="2" fontId="8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6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4" fontId="32" fillId="0" borderId="1" xfId="0" applyNumberFormat="1" applyFont="1" applyFill="1" applyBorder="1" applyAlignment="1">
      <alignment horizontal="right" vertical="center"/>
    </xf>
    <xf numFmtId="4" fontId="3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8" fillId="3" borderId="4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Fill="1"/>
    <xf numFmtId="0" fontId="6" fillId="0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49" fontId="47" fillId="0" borderId="1" xfId="0" applyNumberFormat="1" applyFont="1" applyBorder="1" applyAlignment="1">
      <alignment wrapText="1"/>
    </xf>
    <xf numFmtId="0" fontId="49" fillId="6" borderId="1" xfId="0" applyFont="1" applyFill="1" applyBorder="1" applyAlignment="1">
      <alignment wrapText="1"/>
    </xf>
    <xf numFmtId="49" fontId="47" fillId="6" borderId="1" xfId="0" applyNumberFormat="1" applyFont="1" applyFill="1" applyBorder="1" applyAlignment="1">
      <alignment wrapText="1"/>
    </xf>
    <xf numFmtId="4" fontId="47" fillId="6" borderId="1" xfId="0" applyNumberFormat="1" applyFont="1" applyFill="1" applyBorder="1" applyAlignment="1">
      <alignment wrapText="1"/>
    </xf>
    <xf numFmtId="0" fontId="49" fillId="7" borderId="1" xfId="0" applyFont="1" applyFill="1" applyBorder="1" applyAlignment="1">
      <alignment wrapText="1"/>
    </xf>
    <xf numFmtId="49" fontId="47" fillId="7" borderId="1" xfId="0" applyNumberFormat="1" applyFont="1" applyFill="1" applyBorder="1" applyAlignment="1">
      <alignment wrapText="1"/>
    </xf>
    <xf numFmtId="4" fontId="47" fillId="7" borderId="1" xfId="0" applyNumberFormat="1" applyFont="1" applyFill="1" applyBorder="1" applyAlignment="1">
      <alignment wrapText="1"/>
    </xf>
    <xf numFmtId="0" fontId="50" fillId="8" borderId="1" xfId="0" applyFont="1" applyFill="1" applyBorder="1" applyAlignment="1">
      <alignment wrapText="1"/>
    </xf>
    <xf numFmtId="49" fontId="46" fillId="8" borderId="1" xfId="0" applyNumberFormat="1" applyFont="1" applyFill="1" applyBorder="1" applyAlignment="1">
      <alignment wrapText="1"/>
    </xf>
    <xf numFmtId="4" fontId="46" fillId="8" borderId="1" xfId="0" applyNumberFormat="1" applyFont="1" applyFill="1" applyBorder="1" applyAlignment="1">
      <alignment wrapText="1"/>
    </xf>
    <xf numFmtId="0" fontId="50" fillId="0" borderId="1" xfId="0" applyFont="1" applyBorder="1" applyAlignment="1">
      <alignment vertical="top" wrapText="1"/>
    </xf>
    <xf numFmtId="2" fontId="46" fillId="0" borderId="1" xfId="0" applyNumberFormat="1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vertical="top" wrapText="1"/>
    </xf>
    <xf numFmtId="0" fontId="51" fillId="0" borderId="1" xfId="0" applyFont="1" applyBorder="1"/>
    <xf numFmtId="0" fontId="52" fillId="0" borderId="1" xfId="0" applyFont="1" applyBorder="1" applyAlignment="1">
      <alignment wrapText="1"/>
    </xf>
    <xf numFmtId="0" fontId="52" fillId="0" borderId="1" xfId="0" applyNumberFormat="1" applyFont="1" applyBorder="1" applyAlignment="1">
      <alignment wrapText="1"/>
    </xf>
    <xf numFmtId="49" fontId="46" fillId="0" borderId="1" xfId="0" applyNumberFormat="1" applyFont="1" applyBorder="1" applyAlignment="1">
      <alignment wrapText="1"/>
    </xf>
    <xf numFmtId="0" fontId="49" fillId="7" borderId="1" xfId="0" applyFont="1" applyFill="1" applyBorder="1" applyAlignment="1">
      <alignment vertical="top" wrapText="1"/>
    </xf>
    <xf numFmtId="4" fontId="47" fillId="7" borderId="1" xfId="0" applyNumberFormat="1" applyFont="1" applyFill="1" applyBorder="1" applyAlignment="1">
      <alignment vertical="top" wrapText="1"/>
    </xf>
    <xf numFmtId="4" fontId="46" fillId="8" borderId="1" xfId="0" applyNumberFormat="1" applyFont="1" applyFill="1" applyBorder="1" applyAlignment="1">
      <alignment vertical="top" wrapText="1"/>
    </xf>
    <xf numFmtId="0" fontId="49" fillId="8" borderId="1" xfId="0" applyFont="1" applyFill="1" applyBorder="1" applyAlignment="1">
      <alignment wrapText="1"/>
    </xf>
    <xf numFmtId="49" fontId="47" fillId="8" borderId="1" xfId="0" applyNumberFormat="1" applyFont="1" applyFill="1" applyBorder="1" applyAlignment="1">
      <alignment wrapText="1"/>
    </xf>
    <xf numFmtId="4" fontId="47" fillId="8" borderId="1" xfId="0" applyNumberFormat="1" applyFont="1" applyFill="1" applyBorder="1" applyAlignment="1">
      <alignment vertical="top" wrapText="1"/>
    </xf>
    <xf numFmtId="0" fontId="50" fillId="0" borderId="1" xfId="0" applyFont="1" applyBorder="1" applyAlignment="1">
      <alignment wrapText="1"/>
    </xf>
    <xf numFmtId="0" fontId="50" fillId="8" borderId="1" xfId="0" applyFont="1" applyFill="1" applyBorder="1" applyAlignment="1">
      <alignment vertical="top" wrapText="1"/>
    </xf>
    <xf numFmtId="0" fontId="46" fillId="8" borderId="1" xfId="0" applyNumberFormat="1" applyFont="1" applyFill="1" applyBorder="1" applyAlignment="1">
      <alignment wrapText="1"/>
    </xf>
    <xf numFmtId="49" fontId="46" fillId="0" borderId="2" xfId="0" applyNumberFormat="1" applyFont="1" applyBorder="1" applyAlignment="1">
      <alignment wrapText="1"/>
    </xf>
    <xf numFmtId="4" fontId="46" fillId="0" borderId="2" xfId="0" applyNumberFormat="1" applyFont="1" applyBorder="1" applyAlignment="1">
      <alignment wrapText="1"/>
    </xf>
    <xf numFmtId="4" fontId="46" fillId="0" borderId="1" xfId="0" applyNumberFormat="1" applyFont="1" applyBorder="1" applyAlignment="1">
      <alignment wrapText="1"/>
    </xf>
    <xf numFmtId="0" fontId="53" fillId="0" borderId="1" xfId="0" applyFont="1" applyBorder="1" applyAlignment="1">
      <alignment horizontal="left" vertical="center"/>
    </xf>
    <xf numFmtId="0" fontId="34" fillId="0" borderId="40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54" fillId="0" borderId="44" xfId="0" applyFont="1" applyBorder="1" applyAlignment="1">
      <alignment horizontal="left"/>
    </xf>
    <xf numFmtId="0" fontId="49" fillId="6" borderId="1" xfId="0" applyFont="1" applyFill="1" applyBorder="1" applyAlignment="1">
      <alignment vertical="top" wrapText="1"/>
    </xf>
    <xf numFmtId="49" fontId="47" fillId="6" borderId="6" xfId="0" applyNumberFormat="1" applyFont="1" applyFill="1" applyBorder="1" applyAlignment="1">
      <alignment wrapText="1"/>
    </xf>
    <xf numFmtId="4" fontId="47" fillId="6" borderId="6" xfId="0" applyNumberFormat="1" applyFont="1" applyFill="1" applyBorder="1" applyAlignment="1">
      <alignment wrapText="1"/>
    </xf>
    <xf numFmtId="0" fontId="49" fillId="8" borderId="1" xfId="0" applyFont="1" applyFill="1" applyBorder="1" applyAlignment="1">
      <alignment vertical="top" wrapText="1"/>
    </xf>
    <xf numFmtId="4" fontId="47" fillId="8" borderId="1" xfId="0" applyNumberFormat="1" applyFont="1" applyFill="1" applyBorder="1" applyAlignment="1">
      <alignment wrapText="1"/>
    </xf>
    <xf numFmtId="4" fontId="46" fillId="0" borderId="1" xfId="0" applyNumberFormat="1" applyFont="1" applyFill="1" applyBorder="1" applyAlignment="1">
      <alignment wrapText="1"/>
    </xf>
    <xf numFmtId="0" fontId="50" fillId="0" borderId="1" xfId="0" applyFont="1" applyFill="1" applyBorder="1" applyAlignment="1">
      <alignment vertical="top" wrapText="1"/>
    </xf>
    <xf numFmtId="49" fontId="46" fillId="0" borderId="1" xfId="0" applyNumberFormat="1" applyFont="1" applyFill="1" applyBorder="1" applyAlignment="1">
      <alignment wrapText="1"/>
    </xf>
    <xf numFmtId="0" fontId="49" fillId="9" borderId="43" xfId="0" applyFont="1" applyFill="1" applyBorder="1" applyAlignment="1">
      <alignment wrapText="1"/>
    </xf>
    <xf numFmtId="49" fontId="47" fillId="9" borderId="43" xfId="0" applyNumberFormat="1" applyFont="1" applyFill="1" applyBorder="1" applyAlignment="1">
      <alignment wrapText="1"/>
    </xf>
    <xf numFmtId="4" fontId="47" fillId="9" borderId="1" xfId="0" applyNumberFormat="1" applyFont="1" applyFill="1" applyBorder="1" applyAlignment="1">
      <alignment wrapText="1"/>
    </xf>
    <xf numFmtId="0" fontId="50" fillId="0" borderId="43" xfId="0" applyFont="1" applyBorder="1" applyAlignment="1">
      <alignment wrapText="1"/>
    </xf>
    <xf numFmtId="49" fontId="46" fillId="0" borderId="43" xfId="0" applyNumberFormat="1" applyFont="1" applyBorder="1" applyAlignment="1">
      <alignment wrapText="1"/>
    </xf>
    <xf numFmtId="4" fontId="47" fillId="0" borderId="1" xfId="0" applyNumberFormat="1" applyFont="1" applyFill="1" applyBorder="1" applyAlignment="1">
      <alignment wrapText="1"/>
    </xf>
    <xf numFmtId="0" fontId="55" fillId="0" borderId="43" xfId="0" applyFont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0" fontId="46" fillId="0" borderId="4" xfId="0" applyFont="1" applyBorder="1" applyAlignment="1">
      <alignment horizontal="center" wrapText="1"/>
    </xf>
    <xf numFmtId="0" fontId="47" fillId="0" borderId="4" xfId="0" applyFont="1" applyBorder="1" applyAlignment="1">
      <alignment wrapText="1"/>
    </xf>
    <xf numFmtId="4" fontId="46" fillId="0" borderId="4" xfId="0" applyNumberFormat="1" applyFont="1" applyBorder="1" applyAlignment="1">
      <alignment vertical="top" wrapText="1"/>
    </xf>
    <xf numFmtId="0" fontId="0" fillId="0" borderId="4" xfId="0" applyBorder="1" applyAlignment="1">
      <alignment wrapText="1"/>
    </xf>
    <xf numFmtId="4" fontId="46" fillId="8" borderId="4" xfId="0" applyNumberFormat="1" applyFont="1" applyFill="1" applyBorder="1" applyAlignment="1">
      <alignment vertical="top" wrapText="1"/>
    </xf>
    <xf numFmtId="4" fontId="46" fillId="0" borderId="10" xfId="0" applyNumberFormat="1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4" fontId="46" fillId="0" borderId="4" xfId="0" applyNumberFormat="1" applyFont="1" applyBorder="1" applyAlignment="1">
      <alignment wrapText="1"/>
    </xf>
    <xf numFmtId="4" fontId="46" fillId="0" borderId="4" xfId="0" applyNumberFormat="1" applyFont="1" applyFill="1" applyBorder="1" applyAlignment="1">
      <alignment wrapText="1"/>
    </xf>
    <xf numFmtId="0" fontId="55" fillId="0" borderId="1" xfId="0" applyFont="1" applyBorder="1" applyAlignment="1">
      <alignment horizontal="center" wrapText="1"/>
    </xf>
    <xf numFmtId="0" fontId="0" fillId="0" borderId="1" xfId="0" applyBorder="1"/>
    <xf numFmtId="165" fontId="0" fillId="0" borderId="1" xfId="0" applyNumberFormat="1" applyBorder="1"/>
    <xf numFmtId="0" fontId="50" fillId="7" borderId="1" xfId="0" applyFont="1" applyFill="1" applyBorder="1" applyAlignment="1">
      <alignment vertical="top" wrapText="1"/>
    </xf>
    <xf numFmtId="0" fontId="21" fillId="7" borderId="1" xfId="0" applyFont="1" applyFill="1" applyBorder="1" applyAlignment="1">
      <alignment wrapText="1"/>
    </xf>
    <xf numFmtId="4" fontId="0" fillId="0" borderId="0" xfId="0" applyNumberFormat="1"/>
    <xf numFmtId="49" fontId="45" fillId="5" borderId="9" xfId="0" applyNumberFormat="1" applyFont="1" applyFill="1" applyBorder="1" applyAlignment="1">
      <alignment horizontal="left" vertical="top" wrapText="1"/>
    </xf>
    <xf numFmtId="167" fontId="34" fillId="5" borderId="1" xfId="0" applyNumberFormat="1" applyFont="1" applyFill="1" applyBorder="1"/>
    <xf numFmtId="49" fontId="35" fillId="3" borderId="8" xfId="0" applyNumberFormat="1" applyFont="1" applyFill="1" applyBorder="1" applyAlignment="1">
      <alignment horizontal="center" vertical="top" wrapText="1"/>
    </xf>
    <xf numFmtId="2" fontId="35" fillId="3" borderId="1" xfId="0" applyNumberFormat="1" applyFont="1" applyFill="1" applyBorder="1" applyAlignment="1">
      <alignment horizontal="right" wrapText="1"/>
    </xf>
    <xf numFmtId="2" fontId="35" fillId="3" borderId="11" xfId="0" applyNumberFormat="1" applyFont="1" applyFill="1" applyBorder="1" applyAlignment="1">
      <alignment horizontal="right"/>
    </xf>
    <xf numFmtId="49" fontId="41" fillId="0" borderId="8" xfId="0" applyNumberFormat="1" applyFont="1" applyFill="1" applyBorder="1" applyAlignment="1">
      <alignment horizontal="center" vertical="top" wrapText="1"/>
    </xf>
    <xf numFmtId="2" fontId="41" fillId="0" borderId="1" xfId="0" applyNumberFormat="1" applyFont="1" applyFill="1" applyBorder="1" applyAlignment="1">
      <alignment horizontal="right" wrapText="1"/>
    </xf>
    <xf numFmtId="2" fontId="41" fillId="0" borderId="1" xfId="0" applyNumberFormat="1" applyFont="1" applyFill="1" applyBorder="1" applyAlignment="1">
      <alignment horizontal="right"/>
    </xf>
    <xf numFmtId="2" fontId="41" fillId="0" borderId="11" xfId="0" applyNumberFormat="1" applyFont="1" applyFill="1" applyBorder="1" applyAlignment="1">
      <alignment horizontal="right"/>
    </xf>
    <xf numFmtId="49" fontId="41" fillId="0" borderId="8" xfId="0" applyNumberFormat="1" applyFont="1" applyFill="1" applyBorder="1" applyAlignment="1" applyProtection="1">
      <alignment horizontal="center" vertical="top" wrapText="1"/>
      <protection locked="0"/>
    </xf>
    <xf numFmtId="2" fontId="35" fillId="3" borderId="1" xfId="0" applyNumberFormat="1" applyFont="1" applyFill="1" applyBorder="1" applyAlignment="1">
      <alignment horizontal="right"/>
    </xf>
    <xf numFmtId="49" fontId="35" fillId="3" borderId="20" xfId="0" applyNumberFormat="1" applyFont="1" applyFill="1" applyBorder="1" applyAlignment="1">
      <alignment horizontal="center" vertical="top" wrapText="1"/>
    </xf>
    <xf numFmtId="2" fontId="35" fillId="0" borderId="11" xfId="0" applyNumberFormat="1" applyFont="1" applyFill="1" applyBorder="1" applyAlignment="1">
      <alignment horizontal="right"/>
    </xf>
    <xf numFmtId="2" fontId="35" fillId="0" borderId="1" xfId="0" applyNumberFormat="1" applyFont="1" applyFill="1" applyBorder="1" applyAlignment="1">
      <alignment horizontal="right" wrapText="1"/>
    </xf>
    <xf numFmtId="2" fontId="35" fillId="3" borderId="11" xfId="0" applyNumberFormat="1" applyFont="1" applyFill="1" applyBorder="1" applyAlignment="1">
      <alignment horizontal="right" wrapText="1"/>
    </xf>
    <xf numFmtId="2" fontId="35" fillId="3" borderId="6" xfId="0" applyNumberFormat="1" applyFont="1" applyFill="1" applyBorder="1" applyAlignment="1">
      <alignment horizontal="right" wrapText="1"/>
    </xf>
    <xf numFmtId="49" fontId="41" fillId="0" borderId="15" xfId="0" applyNumberFormat="1" applyFont="1" applyFill="1" applyBorder="1" applyAlignment="1">
      <alignment horizontal="center" vertical="top" wrapText="1"/>
    </xf>
    <xf numFmtId="2" fontId="41" fillId="0" borderId="2" xfId="0" applyNumberFormat="1" applyFont="1" applyFill="1" applyBorder="1" applyAlignment="1">
      <alignment horizontal="right" wrapText="1"/>
    </xf>
    <xf numFmtId="2" fontId="41" fillId="0" borderId="2" xfId="0" applyNumberFormat="1" applyFont="1" applyFill="1" applyBorder="1" applyAlignment="1">
      <alignment horizontal="right"/>
    </xf>
    <xf numFmtId="2" fontId="41" fillId="0" borderId="16" xfId="0" applyNumberFormat="1" applyFont="1" applyFill="1" applyBorder="1" applyAlignment="1">
      <alignment horizontal="right"/>
    </xf>
    <xf numFmtId="49" fontId="35" fillId="0" borderId="17" xfId="0" applyNumberFormat="1" applyFont="1" applyFill="1" applyBorder="1" applyAlignment="1">
      <alignment horizontal="center" vertical="top" wrapText="1"/>
    </xf>
    <xf numFmtId="2" fontId="35" fillId="0" borderId="18" xfId="0" applyNumberFormat="1" applyFont="1" applyFill="1" applyBorder="1" applyAlignment="1">
      <alignment horizontal="right" wrapText="1"/>
    </xf>
    <xf numFmtId="2" fontId="35" fillId="0" borderId="19" xfId="0" applyNumberFormat="1" applyFont="1" applyFill="1" applyBorder="1" applyAlignment="1">
      <alignment horizontal="right"/>
    </xf>
    <xf numFmtId="166" fontId="0" fillId="4" borderId="0" xfId="0" applyNumberFormat="1" applyFill="1" applyAlignment="1">
      <alignment wrapText="1"/>
    </xf>
    <xf numFmtId="0" fontId="0" fillId="4" borderId="0" xfId="0" applyFont="1" applyFill="1" applyAlignment="1">
      <alignment wrapText="1"/>
    </xf>
    <xf numFmtId="0" fontId="56" fillId="0" borderId="0" xfId="3" applyFont="1" applyAlignment="1"/>
    <xf numFmtId="0" fontId="57" fillId="0" borderId="1" xfId="3" applyFont="1" applyBorder="1" applyAlignment="1">
      <alignment horizontal="center" vertical="center" wrapText="1"/>
    </xf>
    <xf numFmtId="49" fontId="57" fillId="0" borderId="1" xfId="3" applyNumberFormat="1" applyFont="1" applyBorder="1" applyAlignment="1">
      <alignment horizontal="center" vertical="center" wrapText="1"/>
    </xf>
    <xf numFmtId="0" fontId="57" fillId="0" borderId="1" xfId="3" applyFont="1" applyBorder="1" applyAlignment="1">
      <alignment wrapText="1"/>
    </xf>
    <xf numFmtId="49" fontId="56" fillId="0" borderId="1" xfId="3" applyNumberFormat="1" applyFont="1" applyBorder="1" applyAlignment="1">
      <alignment vertical="center"/>
    </xf>
    <xf numFmtId="4" fontId="57" fillId="0" borderId="1" xfId="3" applyNumberFormat="1" applyFont="1" applyBorder="1" applyAlignment="1">
      <alignment horizontal="center" vertical="center"/>
    </xf>
    <xf numFmtId="0" fontId="56" fillId="0" borderId="1" xfId="3" applyFont="1" applyBorder="1" applyAlignment="1">
      <alignment wrapText="1"/>
    </xf>
    <xf numFmtId="4" fontId="56" fillId="0" borderId="1" xfId="3" applyNumberFormat="1" applyFont="1" applyBorder="1" applyAlignment="1">
      <alignment horizontal="center" vertical="center"/>
    </xf>
    <xf numFmtId="49" fontId="56" fillId="0" borderId="0" xfId="3" applyNumberFormat="1" applyFont="1" applyAlignment="1"/>
    <xf numFmtId="0" fontId="60" fillId="0" borderId="0" xfId="0" applyFont="1"/>
    <xf numFmtId="4" fontId="57" fillId="0" borderId="1" xfId="0" applyNumberFormat="1" applyFont="1" applyBorder="1"/>
    <xf numFmtId="0" fontId="60" fillId="0" borderId="1" xfId="0" applyFont="1" applyBorder="1" applyAlignment="1">
      <alignment wrapText="1"/>
    </xf>
    <xf numFmtId="4" fontId="56" fillId="0" borderId="1" xfId="0" applyNumberFormat="1" applyFont="1" applyBorder="1"/>
    <xf numFmtId="4" fontId="57" fillId="0" borderId="1" xfId="0" applyNumberFormat="1" applyFont="1" applyFill="1" applyBorder="1"/>
    <xf numFmtId="4" fontId="59" fillId="0" borderId="1" xfId="0" applyNumberFormat="1" applyFont="1" applyBorder="1"/>
    <xf numFmtId="4" fontId="58" fillId="0" borderId="1" xfId="0" applyNumberFormat="1" applyFont="1" applyBorder="1"/>
    <xf numFmtId="0" fontId="56" fillId="0" borderId="0" xfId="0" applyFont="1" applyAlignment="1"/>
    <xf numFmtId="0" fontId="56" fillId="0" borderId="0" xfId="0" applyFont="1"/>
    <xf numFmtId="0" fontId="56" fillId="0" borderId="0" xfId="0" applyFont="1" applyAlignment="1">
      <alignment horizontal="right"/>
    </xf>
    <xf numFmtId="0" fontId="62" fillId="0" borderId="1" xfId="0" applyFont="1" applyBorder="1" applyAlignment="1">
      <alignment wrapText="1"/>
    </xf>
    <xf numFmtId="0" fontId="56" fillId="0" borderId="1" xfId="0" applyFont="1" applyBorder="1" applyAlignment="1">
      <alignment wrapText="1"/>
    </xf>
    <xf numFmtId="0" fontId="62" fillId="0" borderId="1" xfId="0" applyFont="1" applyFill="1" applyBorder="1" applyAlignment="1">
      <alignment wrapText="1"/>
    </xf>
    <xf numFmtId="0" fontId="56" fillId="0" borderId="0" xfId="0" applyFont="1" applyFill="1" applyBorder="1" applyAlignment="1">
      <alignment wrapText="1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horizontal="right" wrapText="1"/>
    </xf>
    <xf numFmtId="0" fontId="61" fillId="0" borderId="1" xfId="0" applyFont="1" applyBorder="1" applyAlignment="1">
      <alignment wrapText="1"/>
    </xf>
    <xf numFmtId="0" fontId="57" fillId="0" borderId="1" xfId="0" applyFont="1" applyBorder="1" applyAlignment="1">
      <alignment wrapText="1"/>
    </xf>
    <xf numFmtId="0" fontId="60" fillId="0" borderId="0" xfId="1" applyFont="1"/>
    <xf numFmtId="49" fontId="60" fillId="0" borderId="1" xfId="1" applyNumberFormat="1" applyFont="1" applyBorder="1" applyAlignment="1">
      <alignment horizontal="center" vertical="center" wrapText="1"/>
    </xf>
    <xf numFmtId="0" fontId="60" fillId="0" borderId="1" xfId="1" applyFont="1" applyBorder="1" applyAlignment="1">
      <alignment wrapText="1"/>
    </xf>
    <xf numFmtId="0" fontId="60" fillId="0" borderId="1" xfId="1" applyFont="1" applyBorder="1"/>
    <xf numFmtId="49" fontId="56" fillId="0" borderId="0" xfId="3" applyNumberFormat="1" applyFont="1" applyAlignment="1">
      <alignment horizontal="right"/>
    </xf>
    <xf numFmtId="0" fontId="45" fillId="0" borderId="0" xfId="3" applyFont="1" applyAlignment="1">
      <alignment horizontal="right"/>
    </xf>
    <xf numFmtId="0" fontId="45" fillId="0" borderId="38" xfId="0" applyFont="1" applyBorder="1" applyAlignment="1">
      <alignment wrapText="1"/>
    </xf>
    <xf numFmtId="0" fontId="45" fillId="0" borderId="0" xfId="0" applyFont="1" applyBorder="1" applyAlignment="1">
      <alignment wrapText="1"/>
    </xf>
    <xf numFmtId="0" fontId="46" fillId="0" borderId="38" xfId="0" applyFont="1" applyBorder="1" applyAlignment="1"/>
    <xf numFmtId="0" fontId="46" fillId="0" borderId="0" xfId="0" applyFont="1" applyBorder="1" applyAlignment="1"/>
    <xf numFmtId="0" fontId="45" fillId="0" borderId="38" xfId="0" applyFont="1" applyBorder="1" applyAlignment="1"/>
    <xf numFmtId="0" fontId="45" fillId="0" borderId="0" xfId="0" applyFont="1" applyBorder="1" applyAlignment="1"/>
    <xf numFmtId="0" fontId="0" fillId="0" borderId="0" xfId="0" applyAlignment="1"/>
    <xf numFmtId="0" fontId="31" fillId="0" borderId="0" xfId="0" applyFont="1" applyFill="1" applyAlignment="1">
      <alignment vertical="center"/>
    </xf>
    <xf numFmtId="0" fontId="45" fillId="0" borderId="0" xfId="3" applyFont="1" applyAlignment="1">
      <alignment horizontal="right" vertical="top"/>
    </xf>
    <xf numFmtId="0" fontId="60" fillId="0" borderId="0" xfId="1" applyFont="1" applyAlignment="1">
      <alignment wrapText="1"/>
    </xf>
    <xf numFmtId="0" fontId="60" fillId="0" borderId="1" xfId="1" applyFont="1" applyBorder="1" applyAlignment="1">
      <alignment horizontal="center" vertical="center" wrapText="1"/>
    </xf>
    <xf numFmtId="0" fontId="60" fillId="0" borderId="1" xfId="1" applyFont="1" applyBorder="1" applyAlignment="1">
      <alignment horizontal="center" vertical="center"/>
    </xf>
    <xf numFmtId="0" fontId="57" fillId="0" borderId="2" xfId="3" applyFont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15" fillId="0" borderId="0" xfId="0" applyFont="1" applyFill="1" applyAlignment="1">
      <alignment horizontal="right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5" fillId="0" borderId="12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65" fontId="15" fillId="0" borderId="22" xfId="0" applyNumberFormat="1" applyFont="1" applyFill="1" applyBorder="1" applyAlignment="1">
      <alignment horizontal="center" vertical="center" wrapText="1"/>
    </xf>
    <xf numFmtId="165" fontId="15" fillId="0" borderId="40" xfId="0" applyNumberFormat="1" applyFont="1" applyFill="1" applyBorder="1" applyAlignment="1">
      <alignment horizontal="center" vertical="center" wrapText="1"/>
    </xf>
    <xf numFmtId="165" fontId="15" fillId="0" borderId="6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wrapText="1"/>
    </xf>
    <xf numFmtId="2" fontId="0" fillId="0" borderId="31" xfId="0" applyNumberFormat="1" applyFill="1" applyBorder="1" applyAlignment="1">
      <alignment horizontal="center" vertical="center" wrapText="1"/>
    </xf>
    <xf numFmtId="2" fontId="0" fillId="0" borderId="32" xfId="0" applyNumberFormat="1" applyFill="1" applyBorder="1" applyAlignment="1">
      <alignment horizontal="center" vertical="center" wrapText="1"/>
    </xf>
    <xf numFmtId="2" fontId="0" fillId="0" borderId="3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1" fillId="5" borderId="7" xfId="0" applyFont="1" applyFill="1" applyBorder="1" applyAlignment="1">
      <alignment horizontal="center" vertical="center" wrapText="1"/>
    </xf>
    <xf numFmtId="0" fontId="41" fillId="5" borderId="21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top" wrapText="1"/>
    </xf>
    <xf numFmtId="0" fontId="35" fillId="3" borderId="25" xfId="0" applyFont="1" applyFill="1" applyBorder="1" applyAlignment="1">
      <alignment horizontal="center" vertical="top" wrapText="1"/>
    </xf>
    <xf numFmtId="0" fontId="35" fillId="3" borderId="3" xfId="0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horizontal="left" vertical="top" wrapText="1"/>
    </xf>
    <xf numFmtId="0" fontId="41" fillId="0" borderId="25" xfId="0" applyFont="1" applyFill="1" applyBorder="1" applyAlignment="1">
      <alignment horizontal="left" vertical="top" wrapText="1"/>
    </xf>
    <xf numFmtId="0" fontId="41" fillId="0" borderId="3" xfId="0" applyFont="1" applyFill="1" applyBorder="1" applyAlignment="1">
      <alignment horizontal="left" vertical="top" wrapText="1"/>
    </xf>
    <xf numFmtId="0" fontId="41" fillId="0" borderId="4" xfId="0" applyFont="1" applyFill="1" applyBorder="1" applyAlignment="1" applyProtection="1">
      <alignment vertical="top" wrapText="1"/>
      <protection locked="0"/>
    </xf>
    <xf numFmtId="0" fontId="41" fillId="0" borderId="25" xfId="0" applyFont="1" applyFill="1" applyBorder="1" applyAlignment="1">
      <alignment vertical="top" wrapText="1"/>
    </xf>
    <xf numFmtId="0" fontId="41" fillId="0" borderId="3" xfId="0" applyFont="1" applyFill="1" applyBorder="1" applyAlignment="1">
      <alignment vertical="top" wrapText="1"/>
    </xf>
    <xf numFmtId="0" fontId="35" fillId="3" borderId="4" xfId="0" applyFont="1" applyFill="1" applyBorder="1" applyAlignment="1">
      <alignment horizontal="left" vertical="top" wrapText="1"/>
    </xf>
    <xf numFmtId="0" fontId="35" fillId="3" borderId="25" xfId="0" applyFont="1" applyFill="1" applyBorder="1" applyAlignment="1">
      <alignment horizontal="left" vertical="top" wrapText="1"/>
    </xf>
    <xf numFmtId="0" fontId="35" fillId="3" borderId="3" xfId="0" applyFont="1" applyFill="1" applyBorder="1" applyAlignment="1">
      <alignment horizontal="left" vertical="top" wrapText="1"/>
    </xf>
    <xf numFmtId="0" fontId="41" fillId="0" borderId="4" xfId="0" applyFont="1" applyFill="1" applyBorder="1" applyAlignment="1" applyProtection="1">
      <alignment horizontal="left" vertical="top" wrapText="1"/>
      <protection locked="0"/>
    </xf>
    <xf numFmtId="0" fontId="41" fillId="0" borderId="25" xfId="0" applyFont="1" applyFill="1" applyBorder="1" applyAlignment="1" applyProtection="1">
      <alignment horizontal="left" vertical="top" wrapText="1"/>
      <protection locked="0"/>
    </xf>
    <xf numFmtId="0" fontId="41" fillId="0" borderId="3" xfId="0" applyFont="1" applyFill="1" applyBorder="1" applyAlignment="1" applyProtection="1">
      <alignment horizontal="left" vertical="top" wrapText="1"/>
      <protection locked="0"/>
    </xf>
    <xf numFmtId="49" fontId="35" fillId="3" borderId="4" xfId="0" applyNumberFormat="1" applyFont="1" applyFill="1" applyBorder="1" applyAlignment="1" applyProtection="1">
      <alignment horizontal="left" vertical="top" wrapText="1"/>
    </xf>
    <xf numFmtId="0" fontId="41" fillId="3" borderId="25" xfId="0" applyFont="1" applyFill="1" applyBorder="1" applyAlignment="1">
      <alignment horizontal="left" vertical="top" wrapText="1"/>
    </xf>
    <xf numFmtId="0" fontId="41" fillId="3" borderId="3" xfId="0" applyFont="1" applyFill="1" applyBorder="1" applyAlignment="1">
      <alignment horizontal="left" vertical="top" wrapText="1"/>
    </xf>
    <xf numFmtId="49" fontId="41" fillId="0" borderId="10" xfId="0" applyNumberFormat="1" applyFont="1" applyFill="1" applyBorder="1" applyAlignment="1" applyProtection="1">
      <alignment horizontal="left" vertical="top" wrapText="1"/>
    </xf>
    <xf numFmtId="49" fontId="41" fillId="0" borderId="26" xfId="0" applyNumberFormat="1" applyFont="1" applyFill="1" applyBorder="1" applyAlignment="1" applyProtection="1">
      <alignment horizontal="left" vertical="top" wrapText="1"/>
    </xf>
    <xf numFmtId="49" fontId="41" fillId="0" borderId="27" xfId="0" applyNumberFormat="1" applyFont="1" applyFill="1" applyBorder="1" applyAlignment="1" applyProtection="1">
      <alignment horizontal="left" vertical="top" wrapText="1"/>
    </xf>
    <xf numFmtId="49" fontId="35" fillId="0" borderId="28" xfId="0" applyNumberFormat="1" applyFont="1" applyFill="1" applyBorder="1" applyAlignment="1">
      <alignment horizontal="left" vertical="top" wrapText="1"/>
    </xf>
    <xf numFmtId="49" fontId="35" fillId="0" borderId="29" xfId="0" applyNumberFormat="1" applyFont="1" applyFill="1" applyBorder="1" applyAlignment="1">
      <alignment horizontal="left" vertical="top" wrapText="1"/>
    </xf>
    <xf numFmtId="49" fontId="35" fillId="0" borderId="30" xfId="0" applyNumberFormat="1" applyFont="1" applyFill="1" applyBorder="1" applyAlignment="1">
      <alignment horizontal="left" vertical="top" wrapText="1"/>
    </xf>
    <xf numFmtId="0" fontId="41" fillId="0" borderId="4" xfId="0" applyFont="1" applyFill="1" applyBorder="1" applyAlignment="1">
      <alignment horizontal="center" vertical="top" wrapText="1"/>
    </xf>
    <xf numFmtId="0" fontId="41" fillId="0" borderId="25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39" fillId="0" borderId="0" xfId="0" applyFont="1" applyFill="1" applyAlignment="1">
      <alignment horizontal="center" vertical="center"/>
    </xf>
    <xf numFmtId="0" fontId="57" fillId="0" borderId="21" xfId="3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60" fillId="0" borderId="0" xfId="1" applyFont="1" applyAlignment="1">
      <alignment horizontal="center" wrapText="1"/>
    </xf>
    <xf numFmtId="0" fontId="48" fillId="0" borderId="38" xfId="0" applyFont="1" applyBorder="1"/>
    <xf numFmtId="0" fontId="48" fillId="0" borderId="0" xfId="0" applyFont="1" applyBorder="1"/>
    <xf numFmtId="0" fontId="46" fillId="0" borderId="38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0" borderId="38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opLeftCell="B1" zoomScaleSheetLayoutView="110" workbookViewId="0">
      <selection activeCell="G7" sqref="G7"/>
    </sheetView>
  </sheetViews>
  <sheetFormatPr defaultColWidth="9.109375" defaultRowHeight="13.2" x14ac:dyDescent="0.25"/>
  <cols>
    <col min="1" max="1" width="6.44140625" style="6" hidden="1" customWidth="1"/>
    <col min="2" max="2" width="5.109375" style="7" customWidth="1"/>
    <col min="3" max="3" width="49.44140625" style="10" customWidth="1"/>
    <col min="4" max="4" width="25.88671875" style="7" customWidth="1"/>
    <col min="5" max="5" width="13" style="48" customWidth="1"/>
    <col min="6" max="6" width="13.109375" style="48" customWidth="1"/>
    <col min="7" max="7" width="11.88671875" style="48" customWidth="1"/>
    <col min="8" max="8" width="7.88671875" style="48" customWidth="1"/>
    <col min="9" max="9" width="9.109375" style="6"/>
    <col min="10" max="10" width="11.6640625" style="6" bestFit="1" customWidth="1"/>
    <col min="11" max="16384" width="9.109375" style="6"/>
  </cols>
  <sheetData>
    <row r="1" spans="1:8" x14ac:dyDescent="0.25">
      <c r="C1" s="81"/>
      <c r="D1" s="82"/>
      <c r="E1" s="339" t="s">
        <v>96</v>
      </c>
      <c r="F1" s="339"/>
      <c r="G1" s="339"/>
      <c r="H1" s="339"/>
    </row>
    <row r="2" spans="1:8" x14ac:dyDescent="0.25">
      <c r="C2" s="83"/>
      <c r="D2" s="82"/>
      <c r="E2" s="339" t="s">
        <v>97</v>
      </c>
      <c r="F2" s="339"/>
      <c r="G2" s="339"/>
      <c r="H2" s="339"/>
    </row>
    <row r="3" spans="1:8" x14ac:dyDescent="0.25">
      <c r="B3" s="84"/>
      <c r="C3" s="340" t="s">
        <v>98</v>
      </c>
      <c r="D3" s="340"/>
      <c r="E3" s="340"/>
      <c r="F3" s="340"/>
      <c r="G3" s="340"/>
      <c r="H3" s="340"/>
    </row>
    <row r="4" spans="1:8" x14ac:dyDescent="0.25">
      <c r="C4" s="12"/>
      <c r="D4" s="82"/>
      <c r="E4" s="341" t="s">
        <v>301</v>
      </c>
      <c r="F4" s="341"/>
      <c r="G4" s="341"/>
      <c r="H4" s="341"/>
    </row>
    <row r="5" spans="1:8" x14ac:dyDescent="0.25">
      <c r="D5" s="70"/>
    </row>
    <row r="6" spans="1:8" ht="15" x14ac:dyDescent="0.25">
      <c r="B6" s="84"/>
      <c r="D6" s="77" t="s">
        <v>293</v>
      </c>
      <c r="E6" s="24"/>
      <c r="F6" s="24"/>
      <c r="G6" s="24"/>
      <c r="H6" s="24"/>
    </row>
    <row r="7" spans="1:8" ht="15" x14ac:dyDescent="0.25">
      <c r="B7" s="84"/>
      <c r="C7" s="11"/>
      <c r="D7" s="24" t="s">
        <v>302</v>
      </c>
    </row>
    <row r="8" spans="1:8" ht="20.25" customHeight="1" thickBot="1" x14ac:dyDescent="0.3">
      <c r="B8" t="s">
        <v>294</v>
      </c>
      <c r="D8" s="70"/>
    </row>
    <row r="9" spans="1:8" ht="26.4" x14ac:dyDescent="0.25">
      <c r="A9" s="54" t="s">
        <v>99</v>
      </c>
      <c r="B9" s="136"/>
      <c r="C9" s="137" t="s">
        <v>101</v>
      </c>
      <c r="D9" s="79" t="s">
        <v>100</v>
      </c>
      <c r="E9" s="342" t="s">
        <v>303</v>
      </c>
      <c r="F9" s="342" t="s">
        <v>304</v>
      </c>
      <c r="G9" s="137" t="s">
        <v>299</v>
      </c>
      <c r="H9" s="344" t="s">
        <v>103</v>
      </c>
    </row>
    <row r="10" spans="1:8" x14ac:dyDescent="0.25">
      <c r="A10" s="55"/>
      <c r="B10" s="138"/>
      <c r="C10" s="139"/>
      <c r="D10" s="80"/>
      <c r="E10" s="343"/>
      <c r="F10" s="343"/>
      <c r="G10" s="139"/>
      <c r="H10" s="345"/>
    </row>
    <row r="11" spans="1:8" ht="21" customHeight="1" x14ac:dyDescent="0.25">
      <c r="A11" s="56" t="s">
        <v>4</v>
      </c>
      <c r="B11" s="85" t="s">
        <v>257</v>
      </c>
      <c r="C11" s="86" t="s">
        <v>105</v>
      </c>
      <c r="D11" s="85" t="s">
        <v>104</v>
      </c>
      <c r="E11" s="87">
        <f>E12+E19+E24+E27+E33+E36+E39+E37+E34</f>
        <v>9467262</v>
      </c>
      <c r="F11" s="87">
        <f>F12+F19+F24+F27+F33+F36+F39+F37+F34</f>
        <v>9485125.370000001</v>
      </c>
      <c r="G11" s="87">
        <f>F11-E11</f>
        <v>17863.370000001043</v>
      </c>
      <c r="H11" s="88">
        <f>F11/E11*100</f>
        <v>100.18868570448352</v>
      </c>
    </row>
    <row r="12" spans="1:8" ht="21" customHeight="1" x14ac:dyDescent="0.25">
      <c r="A12" s="15" t="s">
        <v>7</v>
      </c>
      <c r="B12" s="89" t="s">
        <v>258</v>
      </c>
      <c r="C12" s="90" t="s">
        <v>298</v>
      </c>
      <c r="D12" s="89" t="s">
        <v>106</v>
      </c>
      <c r="E12" s="91">
        <f>E13</f>
        <v>3674356</v>
      </c>
      <c r="F12" s="91">
        <f>F13</f>
        <v>3674461</v>
      </c>
      <c r="G12" s="91">
        <f>F12-E12</f>
        <v>105</v>
      </c>
      <c r="H12" s="88">
        <f t="shared" ref="H12:H59" si="0">F12/E12*100</f>
        <v>100.00285764362518</v>
      </c>
    </row>
    <row r="13" spans="1:8" ht="21.75" customHeight="1" x14ac:dyDescent="0.25">
      <c r="A13" s="15" t="s">
        <v>107</v>
      </c>
      <c r="B13" s="92" t="s">
        <v>259</v>
      </c>
      <c r="C13" s="90" t="s">
        <v>109</v>
      </c>
      <c r="D13" s="89" t="s">
        <v>108</v>
      </c>
      <c r="E13" s="91">
        <f>SUM(E14:E18)</f>
        <v>3674356</v>
      </c>
      <c r="F13" s="91">
        <f t="shared" ref="F13:G13" si="1">SUM(F14:F18)</f>
        <v>3674461</v>
      </c>
      <c r="G13" s="91">
        <f t="shared" si="1"/>
        <v>104.99999999980196</v>
      </c>
      <c r="H13" s="88">
        <f t="shared" si="0"/>
        <v>100.00285764362518</v>
      </c>
    </row>
    <row r="14" spans="1:8" ht="76.95" customHeight="1" x14ac:dyDescent="0.25">
      <c r="A14" s="15"/>
      <c r="B14" s="89" t="s">
        <v>260</v>
      </c>
      <c r="C14" s="146" t="s">
        <v>305</v>
      </c>
      <c r="D14" s="147" t="s">
        <v>306</v>
      </c>
      <c r="E14" s="94">
        <v>3533647</v>
      </c>
      <c r="F14" s="94">
        <v>3533729.03</v>
      </c>
      <c r="G14" s="94">
        <f>F14-E14</f>
        <v>82.029999999795109</v>
      </c>
      <c r="H14" s="88">
        <f t="shared" si="0"/>
        <v>100.00232139769479</v>
      </c>
    </row>
    <row r="15" spans="1:8" ht="85.5" customHeight="1" x14ac:dyDescent="0.25">
      <c r="A15" s="15"/>
      <c r="B15" s="89" t="s">
        <v>261</v>
      </c>
      <c r="C15" s="95" t="s">
        <v>111</v>
      </c>
      <c r="D15" s="141" t="s">
        <v>110</v>
      </c>
      <c r="E15" s="94">
        <v>1459</v>
      </c>
      <c r="F15" s="94">
        <v>1459.2</v>
      </c>
      <c r="G15" s="94">
        <f>F15-E15</f>
        <v>0.20000000000004547</v>
      </c>
      <c r="H15" s="88">
        <f t="shared" si="0"/>
        <v>100.01370801919123</v>
      </c>
    </row>
    <row r="16" spans="1:8" ht="43.5" customHeight="1" x14ac:dyDescent="0.25">
      <c r="A16" s="15"/>
      <c r="B16" s="92" t="s">
        <v>263</v>
      </c>
      <c r="C16" s="97" t="s">
        <v>113</v>
      </c>
      <c r="D16" s="96" t="s">
        <v>112</v>
      </c>
      <c r="E16" s="94">
        <v>86100</v>
      </c>
      <c r="F16" s="94">
        <v>86109.77</v>
      </c>
      <c r="G16" s="94">
        <f t="shared" ref="G16:G40" si="2">F16-E16</f>
        <v>9.7700000000040745</v>
      </c>
      <c r="H16" s="88">
        <f t="shared" si="0"/>
        <v>100.01134727061556</v>
      </c>
    </row>
    <row r="17" spans="1:8" ht="52.5" customHeight="1" x14ac:dyDescent="0.25">
      <c r="A17" s="15"/>
      <c r="B17" s="92" t="s">
        <v>264</v>
      </c>
      <c r="C17" s="142" t="s">
        <v>307</v>
      </c>
      <c r="D17" s="143" t="s">
        <v>308</v>
      </c>
      <c r="E17" s="94">
        <v>48750</v>
      </c>
      <c r="F17" s="94">
        <v>48750.3</v>
      </c>
      <c r="G17" s="94">
        <f>F17-E17</f>
        <v>0.30000000000291038</v>
      </c>
      <c r="H17" s="88">
        <f t="shared" si="0"/>
        <v>100.0006153846154</v>
      </c>
    </row>
    <row r="18" spans="1:8" ht="79.5" customHeight="1" x14ac:dyDescent="0.25">
      <c r="A18" s="15"/>
      <c r="B18" s="92" t="s">
        <v>265</v>
      </c>
      <c r="C18" s="144" t="s">
        <v>309</v>
      </c>
      <c r="D18" s="145" t="s">
        <v>310</v>
      </c>
      <c r="E18" s="94">
        <v>4400</v>
      </c>
      <c r="F18" s="94">
        <v>4412.7</v>
      </c>
      <c r="G18" s="94">
        <f>F18-E18</f>
        <v>12.699999999999818</v>
      </c>
      <c r="H18" s="88">
        <f t="shared" si="0"/>
        <v>100.28863636363636</v>
      </c>
    </row>
    <row r="19" spans="1:8" ht="26.4" x14ac:dyDescent="0.25">
      <c r="A19" s="15" t="s">
        <v>10</v>
      </c>
      <c r="B19" s="92" t="s">
        <v>266</v>
      </c>
      <c r="C19" s="98" t="s">
        <v>115</v>
      </c>
      <c r="D19" s="89" t="s">
        <v>114</v>
      </c>
      <c r="E19" s="91">
        <f>E21+E20+E23+E22</f>
        <v>657700</v>
      </c>
      <c r="F19" s="91">
        <f>F21+F20+F23+F22</f>
        <v>675286.91999999993</v>
      </c>
      <c r="G19" s="91">
        <f t="shared" si="2"/>
        <v>17586.919999999925</v>
      </c>
      <c r="H19" s="88">
        <f t="shared" si="0"/>
        <v>102.67400334499011</v>
      </c>
    </row>
    <row r="20" spans="1:8" ht="102.75" customHeight="1" x14ac:dyDescent="0.25">
      <c r="A20" s="15"/>
      <c r="B20" s="89" t="s">
        <v>259</v>
      </c>
      <c r="C20" s="99" t="s">
        <v>311</v>
      </c>
      <c r="D20" s="149" t="s">
        <v>315</v>
      </c>
      <c r="E20" s="100">
        <v>342000</v>
      </c>
      <c r="F20" s="100">
        <v>349902.98</v>
      </c>
      <c r="G20" s="100">
        <f t="shared" si="2"/>
        <v>7902.9799999999814</v>
      </c>
      <c r="H20" s="88">
        <f t="shared" si="0"/>
        <v>102.31081286549708</v>
      </c>
    </row>
    <row r="21" spans="1:8" ht="114" customHeight="1" x14ac:dyDescent="0.25">
      <c r="A21" s="15"/>
      <c r="B21" s="89" t="s">
        <v>260</v>
      </c>
      <c r="C21" s="148" t="s">
        <v>312</v>
      </c>
      <c r="D21" s="149" t="s">
        <v>316</v>
      </c>
      <c r="E21" s="100">
        <v>1700</v>
      </c>
      <c r="F21" s="100">
        <v>1827.57</v>
      </c>
      <c r="G21" s="100">
        <f t="shared" si="2"/>
        <v>127.56999999999994</v>
      </c>
      <c r="H21" s="88">
        <f t="shared" si="0"/>
        <v>107.50411764705883</v>
      </c>
    </row>
    <row r="22" spans="1:8" ht="103.5" customHeight="1" x14ac:dyDescent="0.25">
      <c r="A22" s="15"/>
      <c r="B22" s="89" t="s">
        <v>261</v>
      </c>
      <c r="C22" s="148" t="s">
        <v>313</v>
      </c>
      <c r="D22" s="149" t="s">
        <v>317</v>
      </c>
      <c r="E22" s="94">
        <v>355000</v>
      </c>
      <c r="F22" s="94">
        <v>361651.96</v>
      </c>
      <c r="G22" s="94">
        <f t="shared" si="2"/>
        <v>6651.960000000021</v>
      </c>
      <c r="H22" s="88">
        <f t="shared" si="0"/>
        <v>101.87379154929579</v>
      </c>
    </row>
    <row r="23" spans="1:8" ht="120.75" customHeight="1" x14ac:dyDescent="0.25">
      <c r="A23" s="15"/>
      <c r="B23" s="89" t="s">
        <v>262</v>
      </c>
      <c r="C23" s="140" t="s">
        <v>314</v>
      </c>
      <c r="D23" s="149" t="s">
        <v>318</v>
      </c>
      <c r="E23" s="94">
        <v>-41000</v>
      </c>
      <c r="F23" s="94">
        <v>-38095.589999999997</v>
      </c>
      <c r="G23" s="94">
        <f t="shared" si="2"/>
        <v>2904.4100000000035</v>
      </c>
      <c r="H23" s="88">
        <f t="shared" si="0"/>
        <v>92.916073170731693</v>
      </c>
    </row>
    <row r="24" spans="1:8" x14ac:dyDescent="0.25">
      <c r="A24" s="15" t="s">
        <v>10</v>
      </c>
      <c r="B24" s="92" t="s">
        <v>267</v>
      </c>
      <c r="C24" s="98" t="s">
        <v>117</v>
      </c>
      <c r="D24" s="89" t="s">
        <v>116</v>
      </c>
      <c r="E24" s="91">
        <f>E25</f>
        <v>1486600</v>
      </c>
      <c r="F24" s="91">
        <f>F25</f>
        <v>1486601.86</v>
      </c>
      <c r="G24" s="91">
        <f t="shared" si="2"/>
        <v>1.8600000001024455</v>
      </c>
      <c r="H24" s="88">
        <f t="shared" si="0"/>
        <v>100.0001251177183</v>
      </c>
    </row>
    <row r="25" spans="1:8" ht="18.75" customHeight="1" x14ac:dyDescent="0.25">
      <c r="A25" s="15"/>
      <c r="B25" s="89" t="s">
        <v>268</v>
      </c>
      <c r="C25" s="98" t="s">
        <v>119</v>
      </c>
      <c r="D25" s="89" t="s">
        <v>118</v>
      </c>
      <c r="E25" s="91">
        <f>E26</f>
        <v>1486600</v>
      </c>
      <c r="F25" s="91">
        <f t="shared" ref="F25:G25" si="3">F26</f>
        <v>1486601.86</v>
      </c>
      <c r="G25" s="91">
        <f t="shared" si="3"/>
        <v>1.8600000001024455</v>
      </c>
      <c r="H25" s="88">
        <f t="shared" si="0"/>
        <v>100.0001251177183</v>
      </c>
    </row>
    <row r="26" spans="1:8" ht="45.75" customHeight="1" x14ac:dyDescent="0.25">
      <c r="A26" s="15"/>
      <c r="B26" s="89"/>
      <c r="C26" s="101" t="s">
        <v>269</v>
      </c>
      <c r="D26" s="93" t="s">
        <v>120</v>
      </c>
      <c r="E26" s="94">
        <v>1486600</v>
      </c>
      <c r="F26" s="94">
        <v>1486601.86</v>
      </c>
      <c r="G26" s="94">
        <f t="shared" si="2"/>
        <v>1.8600000001024455</v>
      </c>
      <c r="H26" s="88">
        <f t="shared" si="0"/>
        <v>100.0001251177183</v>
      </c>
    </row>
    <row r="27" spans="1:8" ht="21.75" customHeight="1" x14ac:dyDescent="0.25">
      <c r="A27" s="15"/>
      <c r="B27" s="92" t="s">
        <v>270</v>
      </c>
      <c r="C27" s="102" t="s">
        <v>122</v>
      </c>
      <c r="D27" s="89" t="s">
        <v>121</v>
      </c>
      <c r="E27" s="91">
        <f>E28+E30</f>
        <v>2470480</v>
      </c>
      <c r="F27" s="91">
        <f>F28+F30</f>
        <v>2470555.4900000002</v>
      </c>
      <c r="G27" s="91">
        <f>G28+G30</f>
        <v>75.490000000048894</v>
      </c>
      <c r="H27" s="88">
        <f t="shared" si="0"/>
        <v>100.003055681487</v>
      </c>
    </row>
    <row r="28" spans="1:8" ht="21.75" customHeight="1" x14ac:dyDescent="0.25">
      <c r="A28" s="15"/>
      <c r="B28" s="89" t="s">
        <v>271</v>
      </c>
      <c r="C28" s="102" t="s">
        <v>272</v>
      </c>
      <c r="D28" s="89" t="s">
        <v>273</v>
      </c>
      <c r="E28" s="91">
        <f>E29</f>
        <v>78530</v>
      </c>
      <c r="F28" s="91">
        <f t="shared" ref="F28:G28" si="4">F29</f>
        <v>78539.179999999993</v>
      </c>
      <c r="G28" s="91">
        <f t="shared" si="4"/>
        <v>9.1799999999930151</v>
      </c>
      <c r="H28" s="88">
        <f t="shared" si="0"/>
        <v>100.0116898000764</v>
      </c>
    </row>
    <row r="29" spans="1:8" ht="66" customHeight="1" x14ac:dyDescent="0.25">
      <c r="A29" s="15"/>
      <c r="B29" s="92" t="s">
        <v>259</v>
      </c>
      <c r="C29" s="101" t="s">
        <v>274</v>
      </c>
      <c r="D29" s="96" t="s">
        <v>123</v>
      </c>
      <c r="E29" s="94">
        <v>78530</v>
      </c>
      <c r="F29" s="94">
        <v>78539.179999999993</v>
      </c>
      <c r="G29" s="94">
        <f t="shared" si="2"/>
        <v>9.1799999999930151</v>
      </c>
      <c r="H29" s="88">
        <f t="shared" si="0"/>
        <v>100.0116898000764</v>
      </c>
    </row>
    <row r="30" spans="1:8" s="16" customFormat="1" ht="23.25" customHeight="1" x14ac:dyDescent="0.25">
      <c r="A30" s="17"/>
      <c r="B30" s="89" t="s">
        <v>275</v>
      </c>
      <c r="C30" s="102" t="s">
        <v>125</v>
      </c>
      <c r="D30" s="89" t="s">
        <v>124</v>
      </c>
      <c r="E30" s="91">
        <f>E31+E32</f>
        <v>2391950</v>
      </c>
      <c r="F30" s="91">
        <f>F31+F32</f>
        <v>2392016.31</v>
      </c>
      <c r="G30" s="91">
        <f t="shared" ref="G30" si="5">G31+G32</f>
        <v>66.310000000055879</v>
      </c>
      <c r="H30" s="88">
        <f t="shared" si="0"/>
        <v>100.00277221513826</v>
      </c>
    </row>
    <row r="31" spans="1:8" ht="66" x14ac:dyDescent="0.25">
      <c r="A31" s="15"/>
      <c r="B31" s="92" t="s">
        <v>259</v>
      </c>
      <c r="C31" s="103" t="s">
        <v>276</v>
      </c>
      <c r="D31" s="96" t="s">
        <v>128</v>
      </c>
      <c r="E31" s="94">
        <v>592200</v>
      </c>
      <c r="F31" s="94">
        <v>592231.68999999994</v>
      </c>
      <c r="G31" s="94">
        <f>F31-E31</f>
        <v>31.689999999944121</v>
      </c>
      <c r="H31" s="88">
        <f t="shared" si="0"/>
        <v>100.00535123269165</v>
      </c>
    </row>
    <row r="32" spans="1:8" ht="60" customHeight="1" x14ac:dyDescent="0.25">
      <c r="A32" s="15"/>
      <c r="B32" s="92" t="s">
        <v>261</v>
      </c>
      <c r="C32" s="60" t="s">
        <v>127</v>
      </c>
      <c r="D32" s="96" t="s">
        <v>126</v>
      </c>
      <c r="E32" s="94">
        <v>1799750</v>
      </c>
      <c r="F32" s="94">
        <v>1799784.62</v>
      </c>
      <c r="G32" s="94">
        <f>F32-E32</f>
        <v>34.620000000111759</v>
      </c>
      <c r="H32" s="88">
        <f t="shared" si="0"/>
        <v>100.00192360050009</v>
      </c>
    </row>
    <row r="33" spans="1:10" s="14" customFormat="1" ht="66" customHeight="1" x14ac:dyDescent="0.25">
      <c r="A33" s="57"/>
      <c r="B33" s="89" t="s">
        <v>277</v>
      </c>
      <c r="C33" s="104" t="s">
        <v>278</v>
      </c>
      <c r="D33" s="105" t="s">
        <v>279</v>
      </c>
      <c r="E33" s="106">
        <v>1000</v>
      </c>
      <c r="F33" s="106">
        <v>1000</v>
      </c>
      <c r="G33" s="91">
        <f t="shared" si="2"/>
        <v>0</v>
      </c>
      <c r="H33" s="88">
        <f t="shared" si="0"/>
        <v>100</v>
      </c>
    </row>
    <row r="34" spans="1:10" s="14" customFormat="1" ht="26.4" customHeight="1" x14ac:dyDescent="0.25">
      <c r="A34" s="57"/>
      <c r="B34" s="89"/>
      <c r="C34" s="151" t="s">
        <v>319</v>
      </c>
      <c r="D34" s="152" t="s">
        <v>321</v>
      </c>
      <c r="E34" s="106">
        <f>SUM(E35)</f>
        <v>4</v>
      </c>
      <c r="F34" s="106">
        <f t="shared" ref="F34:G34" si="6">SUM(F35)</f>
        <v>4.21</v>
      </c>
      <c r="G34" s="106">
        <f t="shared" si="6"/>
        <v>0.20999999999999996</v>
      </c>
      <c r="H34" s="88">
        <f t="shared" si="0"/>
        <v>105.25</v>
      </c>
    </row>
    <row r="35" spans="1:10" s="14" customFormat="1" ht="38.4" customHeight="1" x14ac:dyDescent="0.25">
      <c r="A35" s="57"/>
      <c r="B35" s="89"/>
      <c r="C35" s="150" t="s">
        <v>320</v>
      </c>
      <c r="D35" s="141" t="s">
        <v>322</v>
      </c>
      <c r="E35" s="100">
        <v>4</v>
      </c>
      <c r="F35" s="106">
        <v>4.21</v>
      </c>
      <c r="G35" s="91">
        <f t="shared" ref="G35" si="7">F35-E35</f>
        <v>0.20999999999999996</v>
      </c>
      <c r="H35" s="88">
        <f t="shared" si="0"/>
        <v>105.25</v>
      </c>
    </row>
    <row r="36" spans="1:10" s="14" customFormat="1" ht="78" customHeight="1" x14ac:dyDescent="0.25">
      <c r="A36" s="57"/>
      <c r="B36" s="89" t="s">
        <v>280</v>
      </c>
      <c r="C36" s="104" t="s">
        <v>281</v>
      </c>
      <c r="D36" s="107" t="s">
        <v>129</v>
      </c>
      <c r="E36" s="91">
        <v>1132562</v>
      </c>
      <c r="F36" s="91">
        <v>1132584.8700000001</v>
      </c>
      <c r="G36" s="91">
        <f t="shared" si="2"/>
        <v>22.870000000111759</v>
      </c>
      <c r="H36" s="88">
        <f t="shared" si="0"/>
        <v>100.00201931549886</v>
      </c>
    </row>
    <row r="37" spans="1:10" s="14" customFormat="1" ht="30" customHeight="1" x14ac:dyDescent="0.25">
      <c r="A37" s="57"/>
      <c r="B37" s="89"/>
      <c r="C37" s="155" t="s">
        <v>327</v>
      </c>
      <c r="D37" s="156" t="s">
        <v>328</v>
      </c>
      <c r="E37" s="91">
        <f>E38</f>
        <v>160</v>
      </c>
      <c r="F37" s="91">
        <f t="shared" ref="F37:G37" si="8">F38</f>
        <v>160</v>
      </c>
      <c r="G37" s="91">
        <f t="shared" si="8"/>
        <v>0</v>
      </c>
      <c r="H37" s="88">
        <f t="shared" si="0"/>
        <v>100</v>
      </c>
    </row>
    <row r="38" spans="1:10" s="14" customFormat="1" ht="39.6" customHeight="1" x14ac:dyDescent="0.25">
      <c r="A38" s="57"/>
      <c r="B38" s="89"/>
      <c r="C38" s="104" t="s">
        <v>329</v>
      </c>
      <c r="D38" s="157" t="s">
        <v>330</v>
      </c>
      <c r="E38" s="94">
        <v>160</v>
      </c>
      <c r="F38" s="91">
        <v>160</v>
      </c>
      <c r="G38" s="91">
        <f t="shared" ref="G38" si="9">F38-E38</f>
        <v>0</v>
      </c>
      <c r="H38" s="88">
        <f t="shared" si="0"/>
        <v>100</v>
      </c>
    </row>
    <row r="39" spans="1:10" s="14" customFormat="1" ht="23.25" customHeight="1" x14ac:dyDescent="0.25">
      <c r="A39" s="57"/>
      <c r="B39" s="89" t="s">
        <v>282</v>
      </c>
      <c r="C39" s="108" t="s">
        <v>131</v>
      </c>
      <c r="D39" s="89" t="s">
        <v>130</v>
      </c>
      <c r="E39" s="91">
        <f>SUM(E40:E41)</f>
        <v>44400</v>
      </c>
      <c r="F39" s="91">
        <f t="shared" ref="F39:G39" si="10">SUM(F40:F41)</f>
        <v>44471.02</v>
      </c>
      <c r="G39" s="91">
        <f t="shared" si="10"/>
        <v>71.019999999996799</v>
      </c>
      <c r="H39" s="88">
        <f t="shared" si="0"/>
        <v>100.15995495495496</v>
      </c>
    </row>
    <row r="40" spans="1:10" s="14" customFormat="1" ht="43.5" customHeight="1" thickBot="1" x14ac:dyDescent="0.3">
      <c r="A40" s="57"/>
      <c r="B40" s="89" t="s">
        <v>283</v>
      </c>
      <c r="C40" s="108" t="s">
        <v>323</v>
      </c>
      <c r="D40" s="153" t="s">
        <v>324</v>
      </c>
      <c r="E40" s="91">
        <v>8000</v>
      </c>
      <c r="F40" s="91">
        <v>8000</v>
      </c>
      <c r="G40" s="91">
        <f t="shared" si="2"/>
        <v>0</v>
      </c>
      <c r="H40" s="88">
        <f t="shared" si="0"/>
        <v>100</v>
      </c>
    </row>
    <row r="41" spans="1:10" s="14" customFormat="1" ht="44.25" customHeight="1" thickBot="1" x14ac:dyDescent="0.3">
      <c r="A41" s="57"/>
      <c r="B41" s="89"/>
      <c r="C41" s="108" t="s">
        <v>325</v>
      </c>
      <c r="D41" s="154" t="s">
        <v>326</v>
      </c>
      <c r="E41" s="91">
        <v>36400</v>
      </c>
      <c r="F41" s="91">
        <v>36471.019999999997</v>
      </c>
      <c r="G41" s="91">
        <f t="shared" ref="G41" si="11">F41-E41</f>
        <v>71.019999999996799</v>
      </c>
      <c r="H41" s="88">
        <f t="shared" si="0"/>
        <v>100.19510989010989</v>
      </c>
    </row>
    <row r="42" spans="1:10" s="16" customFormat="1" ht="32.25" customHeight="1" x14ac:dyDescent="0.25">
      <c r="A42" s="17"/>
      <c r="B42" s="85" t="s">
        <v>284</v>
      </c>
      <c r="C42" s="86" t="s">
        <v>133</v>
      </c>
      <c r="D42" s="85" t="s">
        <v>132</v>
      </c>
      <c r="E42" s="87">
        <f>E43+E45+E48+E57</f>
        <v>6468697.6399999997</v>
      </c>
      <c r="F42" s="87">
        <f>F43+F45+F48+F57</f>
        <v>6281611.8399999999</v>
      </c>
      <c r="G42" s="87">
        <f t="shared" ref="G42:G50" si="12">F42-E42</f>
        <v>-187085.79999999981</v>
      </c>
      <c r="H42" s="88">
        <f t="shared" si="0"/>
        <v>97.107828957051083</v>
      </c>
      <c r="J42" s="110"/>
    </row>
    <row r="43" spans="1:10" s="117" customFormat="1" ht="39" customHeight="1" x14ac:dyDescent="0.25">
      <c r="A43" s="113"/>
      <c r="B43" s="114" t="s">
        <v>285</v>
      </c>
      <c r="C43" s="127" t="s">
        <v>135</v>
      </c>
      <c r="D43" s="114" t="s">
        <v>134</v>
      </c>
      <c r="E43" s="116">
        <f>E44</f>
        <v>3259000</v>
      </c>
      <c r="F43" s="116">
        <f>F44</f>
        <v>3259000</v>
      </c>
      <c r="G43" s="116">
        <f t="shared" si="12"/>
        <v>0</v>
      </c>
      <c r="H43" s="88">
        <f t="shared" si="0"/>
        <v>100</v>
      </c>
    </row>
    <row r="44" spans="1:10" ht="30.75" customHeight="1" x14ac:dyDescent="0.25">
      <c r="A44" s="111"/>
      <c r="B44" s="89" t="s">
        <v>259</v>
      </c>
      <c r="C44" s="112" t="s">
        <v>137</v>
      </c>
      <c r="D44" s="93" t="s">
        <v>136</v>
      </c>
      <c r="E44" s="100">
        <v>3259000</v>
      </c>
      <c r="F44" s="100">
        <v>3259000</v>
      </c>
      <c r="G44" s="100">
        <f t="shared" si="12"/>
        <v>0</v>
      </c>
      <c r="H44" s="88">
        <f t="shared" si="0"/>
        <v>100</v>
      </c>
    </row>
    <row r="45" spans="1:10" s="119" customFormat="1" ht="36" customHeight="1" x14ac:dyDescent="0.25">
      <c r="A45" s="128"/>
      <c r="B45" s="114" t="s">
        <v>286</v>
      </c>
      <c r="C45" s="58" t="s">
        <v>139</v>
      </c>
      <c r="D45" s="114" t="s">
        <v>138</v>
      </c>
      <c r="E45" s="116">
        <f>E46+E47</f>
        <v>364265</v>
      </c>
      <c r="F45" s="116">
        <f>F46+F47</f>
        <v>364265</v>
      </c>
      <c r="G45" s="116">
        <f t="shared" si="12"/>
        <v>0</v>
      </c>
      <c r="H45" s="88">
        <f t="shared" si="0"/>
        <v>100</v>
      </c>
    </row>
    <row r="46" spans="1:10" s="16" customFormat="1" ht="48.75" customHeight="1" x14ac:dyDescent="0.25">
      <c r="A46" s="17"/>
      <c r="B46" s="89"/>
      <c r="C46" s="71" t="s">
        <v>141</v>
      </c>
      <c r="D46" s="93" t="s">
        <v>140</v>
      </c>
      <c r="E46" s="100">
        <v>356900</v>
      </c>
      <c r="F46" s="100">
        <v>356900</v>
      </c>
      <c r="G46" s="100">
        <f t="shared" si="12"/>
        <v>0</v>
      </c>
      <c r="H46" s="88">
        <f t="shared" si="0"/>
        <v>100</v>
      </c>
    </row>
    <row r="47" spans="1:10" ht="71.25" customHeight="1" x14ac:dyDescent="0.25">
      <c r="A47" s="111"/>
      <c r="B47" s="89"/>
      <c r="C47" s="71" t="s">
        <v>143</v>
      </c>
      <c r="D47" s="93" t="s">
        <v>142</v>
      </c>
      <c r="E47" s="100">
        <v>7365</v>
      </c>
      <c r="F47" s="100">
        <v>7365</v>
      </c>
      <c r="G47" s="100">
        <f t="shared" si="12"/>
        <v>0</v>
      </c>
      <c r="H47" s="88">
        <f t="shared" si="0"/>
        <v>100</v>
      </c>
    </row>
    <row r="48" spans="1:10" s="119" customFormat="1" ht="29.25" customHeight="1" x14ac:dyDescent="0.25">
      <c r="A48" s="128"/>
      <c r="B48" s="114" t="s">
        <v>287</v>
      </c>
      <c r="C48" s="129" t="s">
        <v>145</v>
      </c>
      <c r="D48" s="130" t="s">
        <v>144</v>
      </c>
      <c r="E48" s="131">
        <f>E49+E51</f>
        <v>2806049</v>
      </c>
      <c r="F48" s="131">
        <f>F51+F49</f>
        <v>2618963.2000000002</v>
      </c>
      <c r="G48" s="131">
        <f t="shared" si="12"/>
        <v>-187085.79999999981</v>
      </c>
      <c r="H48" s="88">
        <f t="shared" si="0"/>
        <v>93.332767888230038</v>
      </c>
    </row>
    <row r="49" spans="1:8" s="117" customFormat="1" ht="69" customHeight="1" x14ac:dyDescent="0.25">
      <c r="A49" s="113"/>
      <c r="B49" s="114" t="s">
        <v>288</v>
      </c>
      <c r="C49" s="115" t="s">
        <v>147</v>
      </c>
      <c r="D49" s="114" t="s">
        <v>146</v>
      </c>
      <c r="E49" s="116">
        <f>E50</f>
        <v>165653</v>
      </c>
      <c r="F49" s="116">
        <f>F50</f>
        <v>165653</v>
      </c>
      <c r="G49" s="116">
        <f t="shared" si="12"/>
        <v>0</v>
      </c>
      <c r="H49" s="88">
        <f t="shared" si="0"/>
        <v>100</v>
      </c>
    </row>
    <row r="50" spans="1:8" s="16" customFormat="1" ht="29.25" customHeight="1" x14ac:dyDescent="0.25">
      <c r="A50" s="17"/>
      <c r="B50" s="89" t="s">
        <v>259</v>
      </c>
      <c r="C50" s="59" t="s">
        <v>148</v>
      </c>
      <c r="D50" s="93" t="s">
        <v>146</v>
      </c>
      <c r="E50" s="100">
        <v>165653</v>
      </c>
      <c r="F50" s="100">
        <v>165653</v>
      </c>
      <c r="G50" s="100">
        <f t="shared" si="12"/>
        <v>0</v>
      </c>
      <c r="H50" s="88">
        <f t="shared" si="0"/>
        <v>100</v>
      </c>
    </row>
    <row r="51" spans="1:8" s="117" customFormat="1" ht="26.25" customHeight="1" x14ac:dyDescent="0.25">
      <c r="A51" s="113"/>
      <c r="B51" s="114" t="s">
        <v>289</v>
      </c>
      <c r="C51" s="118" t="s">
        <v>150</v>
      </c>
      <c r="D51" s="114" t="s">
        <v>149</v>
      </c>
      <c r="E51" s="116">
        <f>E52+E53+E54+E55+E56</f>
        <v>2640396</v>
      </c>
      <c r="F51" s="116">
        <f t="shared" ref="F51:G51" si="13">F52+F53+F54+F55+F56</f>
        <v>2453310.2000000002</v>
      </c>
      <c r="G51" s="116">
        <f t="shared" si="13"/>
        <v>-187085.80000000005</v>
      </c>
      <c r="H51" s="88">
        <f t="shared" si="0"/>
        <v>92.914479494742466</v>
      </c>
    </row>
    <row r="52" spans="1:8" ht="27.75" customHeight="1" x14ac:dyDescent="0.25">
      <c r="A52" s="111"/>
      <c r="B52" s="89" t="s">
        <v>259</v>
      </c>
      <c r="C52" s="13" t="s">
        <v>151</v>
      </c>
      <c r="D52" s="93" t="s">
        <v>149</v>
      </c>
      <c r="E52" s="100">
        <v>307574</v>
      </c>
      <c r="F52" s="100">
        <v>307574</v>
      </c>
      <c r="G52" s="100">
        <f t="shared" ref="G52:G58" si="14">F52-E52</f>
        <v>0</v>
      </c>
      <c r="H52" s="88">
        <f t="shared" si="0"/>
        <v>100</v>
      </c>
    </row>
    <row r="53" spans="1:8" ht="22.5" customHeight="1" x14ac:dyDescent="0.25">
      <c r="A53" s="111"/>
      <c r="B53" s="89" t="s">
        <v>260</v>
      </c>
      <c r="C53" s="71" t="s">
        <v>290</v>
      </c>
      <c r="D53" s="93" t="s">
        <v>149</v>
      </c>
      <c r="E53" s="100">
        <v>279300</v>
      </c>
      <c r="F53" s="109">
        <v>279300</v>
      </c>
      <c r="G53" s="100">
        <f t="shared" si="14"/>
        <v>0</v>
      </c>
      <c r="H53" s="88">
        <f t="shared" si="0"/>
        <v>100</v>
      </c>
    </row>
    <row r="54" spans="1:8" ht="30.75" customHeight="1" x14ac:dyDescent="0.25">
      <c r="A54" s="111"/>
      <c r="B54" s="89" t="s">
        <v>261</v>
      </c>
      <c r="C54" s="71" t="s">
        <v>291</v>
      </c>
      <c r="D54" s="93" t="s">
        <v>149</v>
      </c>
      <c r="E54" s="100">
        <v>251442</v>
      </c>
      <c r="F54" s="100">
        <v>251442</v>
      </c>
      <c r="G54" s="100">
        <f t="shared" si="14"/>
        <v>0</v>
      </c>
      <c r="H54" s="88">
        <f t="shared" si="0"/>
        <v>100</v>
      </c>
    </row>
    <row r="55" spans="1:8" ht="30.75" customHeight="1" x14ac:dyDescent="0.25">
      <c r="A55" s="158"/>
      <c r="B55" s="89"/>
      <c r="C55" s="159" t="s">
        <v>331</v>
      </c>
      <c r="D55" s="93" t="s">
        <v>149</v>
      </c>
      <c r="E55" s="100">
        <v>820000</v>
      </c>
      <c r="F55" s="100">
        <v>632914.19999999995</v>
      </c>
      <c r="G55" s="100">
        <f t="shared" si="14"/>
        <v>-187085.80000000005</v>
      </c>
      <c r="H55" s="88">
        <f t="shared" si="0"/>
        <v>77.18465853658536</v>
      </c>
    </row>
    <row r="56" spans="1:8" ht="30.75" customHeight="1" x14ac:dyDescent="0.25">
      <c r="A56" s="158"/>
      <c r="B56" s="89"/>
      <c r="C56" s="159" t="s">
        <v>332</v>
      </c>
      <c r="D56" s="93" t="s">
        <v>149</v>
      </c>
      <c r="E56" s="100">
        <v>982080</v>
      </c>
      <c r="F56" s="100">
        <v>982080</v>
      </c>
      <c r="G56" s="100">
        <f t="shared" si="14"/>
        <v>0</v>
      </c>
      <c r="H56" s="88">
        <f t="shared" si="0"/>
        <v>100</v>
      </c>
    </row>
    <row r="57" spans="1:8" s="119" customFormat="1" ht="67.5" customHeight="1" x14ac:dyDescent="0.25">
      <c r="B57" s="114" t="s">
        <v>292</v>
      </c>
      <c r="C57" s="115" t="s">
        <v>153</v>
      </c>
      <c r="D57" s="114" t="s">
        <v>152</v>
      </c>
      <c r="E57" s="116">
        <f>E58</f>
        <v>39383.64</v>
      </c>
      <c r="F57" s="116">
        <f>F58</f>
        <v>39383.64</v>
      </c>
      <c r="G57" s="116">
        <f t="shared" si="14"/>
        <v>0</v>
      </c>
      <c r="H57" s="88">
        <f t="shared" si="0"/>
        <v>100</v>
      </c>
    </row>
    <row r="58" spans="1:8" ht="87.75" customHeight="1" x14ac:dyDescent="0.25">
      <c r="B58" s="89" t="s">
        <v>259</v>
      </c>
      <c r="C58" s="59" t="s">
        <v>155</v>
      </c>
      <c r="D58" s="93" t="s">
        <v>154</v>
      </c>
      <c r="E58" s="100">
        <v>39383.64</v>
      </c>
      <c r="F58" s="100">
        <v>39383.64</v>
      </c>
      <c r="G58" s="100">
        <f t="shared" si="14"/>
        <v>0</v>
      </c>
      <c r="H58" s="88">
        <f t="shared" si="0"/>
        <v>100</v>
      </c>
    </row>
    <row r="59" spans="1:8" s="16" customFormat="1" ht="29.25" customHeight="1" thickBot="1" x14ac:dyDescent="0.3">
      <c r="B59" s="120"/>
      <c r="C59" s="121" t="s">
        <v>156</v>
      </c>
      <c r="D59" s="120"/>
      <c r="E59" s="122">
        <f>E11+E42</f>
        <v>15935959.640000001</v>
      </c>
      <c r="F59" s="122">
        <f>F11+F42</f>
        <v>15766737.210000001</v>
      </c>
      <c r="G59" s="122">
        <f>F59-E59</f>
        <v>-169222.4299999997</v>
      </c>
      <c r="H59" s="88">
        <f t="shared" si="0"/>
        <v>98.938109572170077</v>
      </c>
    </row>
    <row r="60" spans="1:8" x14ac:dyDescent="0.25">
      <c r="B60" s="18"/>
      <c r="C60" s="19"/>
      <c r="D60" s="18"/>
      <c r="E60" s="123"/>
      <c r="F60" s="123"/>
      <c r="G60" s="124"/>
      <c r="H60" s="123"/>
    </row>
    <row r="61" spans="1:8" x14ac:dyDescent="0.25">
      <c r="B61" s="125"/>
      <c r="C61" s="8"/>
      <c r="D61" s="125"/>
      <c r="E61" s="126"/>
      <c r="F61" s="126"/>
      <c r="G61" s="126"/>
      <c r="H61" s="126"/>
    </row>
    <row r="62" spans="1:8" x14ac:dyDescent="0.25">
      <c r="B62" s="125"/>
      <c r="C62" s="8"/>
      <c r="D62" s="125"/>
      <c r="E62" s="126"/>
      <c r="F62" s="126"/>
      <c r="G62" s="126"/>
      <c r="H62" s="126"/>
    </row>
    <row r="63" spans="1:8" x14ac:dyDescent="0.25">
      <c r="B63" s="125"/>
      <c r="C63" s="8"/>
      <c r="D63" s="125"/>
      <c r="E63" s="126"/>
      <c r="F63" s="126"/>
      <c r="G63" s="126"/>
      <c r="H63" s="126"/>
    </row>
  </sheetData>
  <autoFilter ref="B10:D63"/>
  <mergeCells count="7">
    <mergeCell ref="E1:H1"/>
    <mergeCell ref="E2:H2"/>
    <mergeCell ref="C3:H3"/>
    <mergeCell ref="E4:H4"/>
    <mergeCell ref="E9:E10"/>
    <mergeCell ref="F9:F10"/>
    <mergeCell ref="H9:H10"/>
  </mergeCells>
  <printOptions horizontalCentered="1"/>
  <pageMargins left="0.78740157480314965" right="0.39370078740157483" top="0.19685039370078741" bottom="0.19685039370078741" header="0" footer="0"/>
  <pageSetup paperSize="9" scale="75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35" zoomScale="98" zoomScaleNormal="98" workbookViewId="0">
      <selection activeCell="H10" sqref="G10:H12"/>
    </sheetView>
  </sheetViews>
  <sheetFormatPr defaultRowHeight="13.2" x14ac:dyDescent="0.25"/>
  <cols>
    <col min="1" max="1" width="12.5546875" customWidth="1"/>
    <col min="2" max="2" width="9" customWidth="1"/>
    <col min="3" max="3" width="9.6640625" customWidth="1"/>
    <col min="4" max="4" width="22.44140625" customWidth="1"/>
    <col min="5" max="5" width="13.6640625" style="20" customWidth="1"/>
    <col min="6" max="6" width="0.5546875" style="20" hidden="1" customWidth="1"/>
    <col min="7" max="7" width="18.109375" style="20" customWidth="1"/>
    <col min="8" max="8" width="15.109375" style="20" customWidth="1"/>
    <col min="9" max="9" width="17.88671875" customWidth="1"/>
    <col min="10" max="10" width="9.109375" style="21" customWidth="1"/>
  </cols>
  <sheetData>
    <row r="1" spans="1:9" x14ac:dyDescent="0.25">
      <c r="I1" s="325" t="s">
        <v>425</v>
      </c>
    </row>
    <row r="2" spans="1:9" x14ac:dyDescent="0.25">
      <c r="H2" s="332"/>
      <c r="I2" s="325" t="s">
        <v>423</v>
      </c>
    </row>
    <row r="3" spans="1:9" ht="12.75" customHeight="1" x14ac:dyDescent="0.25">
      <c r="G3" s="291"/>
      <c r="H3" s="291"/>
      <c r="I3" s="325" t="s">
        <v>176</v>
      </c>
    </row>
    <row r="4" spans="1:9" ht="13.2" customHeight="1" x14ac:dyDescent="0.25">
      <c r="G4" s="292"/>
      <c r="H4" s="292"/>
      <c r="I4" s="325" t="s">
        <v>421</v>
      </c>
    </row>
    <row r="5" spans="1:9" ht="28.5" customHeight="1" x14ac:dyDescent="0.3">
      <c r="A5" s="346" t="s">
        <v>157</v>
      </c>
      <c r="B5" s="347"/>
      <c r="C5" s="347"/>
      <c r="D5" s="347"/>
      <c r="E5" s="347"/>
      <c r="F5" s="347"/>
      <c r="G5" s="347"/>
      <c r="H5" s="347"/>
      <c r="I5" s="347"/>
    </row>
    <row r="6" spans="1:9" ht="15.6" x14ac:dyDescent="0.3">
      <c r="A6" s="346" t="s">
        <v>158</v>
      </c>
      <c r="B6" s="346"/>
      <c r="C6" s="346"/>
      <c r="D6" s="346"/>
      <c r="E6" s="346"/>
      <c r="F6" s="346"/>
      <c r="G6" s="346"/>
      <c r="H6" s="346"/>
      <c r="I6" s="346"/>
    </row>
    <row r="7" spans="1:9" ht="15.6" x14ac:dyDescent="0.3">
      <c r="A7" s="346" t="s">
        <v>295</v>
      </c>
      <c r="B7" s="346"/>
      <c r="C7" s="346"/>
      <c r="D7" s="346"/>
      <c r="E7" s="346"/>
      <c r="F7" s="346"/>
      <c r="G7" s="346"/>
      <c r="H7" s="346"/>
      <c r="I7" s="346"/>
    </row>
    <row r="8" spans="1:9" ht="15.6" x14ac:dyDescent="0.3">
      <c r="A8" s="78"/>
      <c r="B8" s="78"/>
      <c r="C8" s="78"/>
      <c r="D8" s="132" t="s">
        <v>336</v>
      </c>
      <c r="E8" s="78"/>
      <c r="F8" s="78"/>
      <c r="G8" s="78"/>
      <c r="H8" s="78"/>
      <c r="I8" s="78"/>
    </row>
    <row r="9" spans="1:9" ht="13.8" thickBot="1" x14ac:dyDescent="0.3">
      <c r="A9" t="s">
        <v>294</v>
      </c>
      <c r="G9" s="22"/>
    </row>
    <row r="10" spans="1:9" ht="15" customHeight="1" x14ac:dyDescent="0.25">
      <c r="A10" s="348" t="s">
        <v>159</v>
      </c>
      <c r="B10" s="351" t="s">
        <v>160</v>
      </c>
      <c r="C10" s="352"/>
      <c r="D10" s="353"/>
      <c r="E10" s="360" t="s">
        <v>333</v>
      </c>
      <c r="F10" s="360" t="s">
        <v>161</v>
      </c>
      <c r="G10" s="360" t="s">
        <v>162</v>
      </c>
      <c r="H10" s="360" t="s">
        <v>300</v>
      </c>
      <c r="I10" s="364" t="s">
        <v>163</v>
      </c>
    </row>
    <row r="11" spans="1:9" ht="15" customHeight="1" x14ac:dyDescent="0.25">
      <c r="A11" s="349"/>
      <c r="B11" s="354"/>
      <c r="C11" s="355"/>
      <c r="D11" s="356"/>
      <c r="E11" s="361"/>
      <c r="F11" s="361"/>
      <c r="G11" s="361"/>
      <c r="H11" s="361"/>
      <c r="I11" s="365"/>
    </row>
    <row r="12" spans="1:9" ht="36" customHeight="1" x14ac:dyDescent="0.25">
      <c r="A12" s="350"/>
      <c r="B12" s="357"/>
      <c r="C12" s="358"/>
      <c r="D12" s="359"/>
      <c r="E12" s="362"/>
      <c r="F12" s="362"/>
      <c r="G12" s="362"/>
      <c r="H12" s="362"/>
      <c r="I12" s="366"/>
    </row>
    <row r="13" spans="1:9" ht="15" customHeight="1" x14ac:dyDescent="0.25">
      <c r="A13" s="72">
        <v>1</v>
      </c>
      <c r="B13" s="367">
        <v>2</v>
      </c>
      <c r="C13" s="367"/>
      <c r="D13" s="367"/>
      <c r="E13" s="73">
        <v>3</v>
      </c>
      <c r="F13" s="74"/>
      <c r="G13" s="75">
        <v>4</v>
      </c>
      <c r="H13" s="75">
        <v>5</v>
      </c>
      <c r="I13" s="76">
        <v>6</v>
      </c>
    </row>
    <row r="14" spans="1:9" ht="31.5" customHeight="1" x14ac:dyDescent="0.25">
      <c r="A14" s="268"/>
      <c r="B14" s="368" t="s">
        <v>164</v>
      </c>
      <c r="C14" s="369"/>
      <c r="D14" s="370"/>
      <c r="E14" s="269">
        <f>E47</f>
        <v>20607099.539999999</v>
      </c>
      <c r="F14" s="269" t="e">
        <f t="shared" ref="F14:I14" si="0">F47</f>
        <v>#REF!</v>
      </c>
      <c r="G14" s="269">
        <f t="shared" si="0"/>
        <v>18705299.710000001</v>
      </c>
      <c r="H14" s="269">
        <f t="shared" si="0"/>
        <v>-1901799.83</v>
      </c>
      <c r="I14" s="269">
        <f t="shared" si="0"/>
        <v>90.771142603992104</v>
      </c>
    </row>
    <row r="15" spans="1:9" ht="23.25" customHeight="1" x14ac:dyDescent="0.25">
      <c r="A15" s="270" t="s">
        <v>95</v>
      </c>
      <c r="B15" s="371" t="s">
        <v>3</v>
      </c>
      <c r="C15" s="372"/>
      <c r="D15" s="373"/>
      <c r="E15" s="271">
        <f>SUM(E16:E21)</f>
        <v>4183869</v>
      </c>
      <c r="F15" s="271">
        <f>SUM(F16:F21)</f>
        <v>13622.912</v>
      </c>
      <c r="G15" s="271">
        <f>SUM(G16:G21)</f>
        <v>4079145.58</v>
      </c>
      <c r="H15" s="271">
        <f>H16+H17+H20+H21+H18</f>
        <v>-104723.41999999981</v>
      </c>
      <c r="I15" s="272">
        <f>G15/E15*100</f>
        <v>97.496971822014515</v>
      </c>
    </row>
    <row r="16" spans="1:9" ht="47.25" customHeight="1" x14ac:dyDescent="0.25">
      <c r="A16" s="273" t="s">
        <v>94</v>
      </c>
      <c r="B16" s="374" t="s">
        <v>165</v>
      </c>
      <c r="C16" s="375"/>
      <c r="D16" s="376"/>
      <c r="E16" s="274">
        <v>1033796</v>
      </c>
      <c r="F16" s="274">
        <v>96.081000000000003</v>
      </c>
      <c r="G16" s="274">
        <v>1033795.61</v>
      </c>
      <c r="H16" s="275">
        <f t="shared" ref="H16:H46" si="1">G16-E16</f>
        <v>-0.39000000001396984</v>
      </c>
      <c r="I16" s="276">
        <f t="shared" ref="I16:I47" si="2">G16/E16*100</f>
        <v>99.999962274955607</v>
      </c>
    </row>
    <row r="17" spans="1:16" ht="60.75" customHeight="1" x14ac:dyDescent="0.25">
      <c r="A17" s="273" t="s">
        <v>166</v>
      </c>
      <c r="B17" s="374" t="s">
        <v>167</v>
      </c>
      <c r="C17" s="375"/>
      <c r="D17" s="376"/>
      <c r="E17" s="274">
        <v>2805408</v>
      </c>
      <c r="F17" s="274">
        <v>408.13099999999997</v>
      </c>
      <c r="G17" s="274">
        <v>2800685.47</v>
      </c>
      <c r="H17" s="275">
        <f t="shared" si="1"/>
        <v>-4722.5299999997951</v>
      </c>
      <c r="I17" s="276">
        <f t="shared" si="2"/>
        <v>99.831663344511739</v>
      </c>
    </row>
    <row r="18" spans="1:16" ht="49.5" customHeight="1" x14ac:dyDescent="0.25">
      <c r="A18" s="277" t="s">
        <v>93</v>
      </c>
      <c r="B18" s="377" t="s">
        <v>40</v>
      </c>
      <c r="C18" s="378"/>
      <c r="D18" s="379"/>
      <c r="E18" s="274">
        <v>88695</v>
      </c>
      <c r="F18" s="274"/>
      <c r="G18" s="274">
        <v>88695</v>
      </c>
      <c r="H18" s="275">
        <f>G18-E18</f>
        <v>0</v>
      </c>
      <c r="I18" s="276">
        <f>G18/E18*100</f>
        <v>100</v>
      </c>
    </row>
    <row r="19" spans="1:16" ht="28.5" customHeight="1" x14ac:dyDescent="0.25">
      <c r="A19" s="277" t="s">
        <v>337</v>
      </c>
      <c r="B19" s="383" t="s">
        <v>338</v>
      </c>
      <c r="C19" s="384"/>
      <c r="D19" s="385"/>
      <c r="E19" s="274">
        <v>131315</v>
      </c>
      <c r="F19" s="274"/>
      <c r="G19" s="274">
        <v>131315</v>
      </c>
      <c r="H19" s="275">
        <f>G19-E19</f>
        <v>0</v>
      </c>
      <c r="I19" s="276">
        <f>G19/E19*100</f>
        <v>100</v>
      </c>
    </row>
    <row r="20" spans="1:16" ht="20.25" customHeight="1" x14ac:dyDescent="0.25">
      <c r="A20" s="273" t="s">
        <v>92</v>
      </c>
      <c r="B20" s="374" t="s">
        <v>12</v>
      </c>
      <c r="C20" s="375"/>
      <c r="D20" s="376"/>
      <c r="E20" s="274">
        <v>100000</v>
      </c>
      <c r="F20" s="274">
        <v>0.7</v>
      </c>
      <c r="G20" s="274">
        <v>0</v>
      </c>
      <c r="H20" s="275">
        <f t="shared" si="1"/>
        <v>-100000</v>
      </c>
      <c r="I20" s="276">
        <f>G20/E20*100</f>
        <v>0</v>
      </c>
    </row>
    <row r="21" spans="1:16" ht="19.5" customHeight="1" x14ac:dyDescent="0.25">
      <c r="A21" s="273" t="s">
        <v>91</v>
      </c>
      <c r="B21" s="374" t="s">
        <v>13</v>
      </c>
      <c r="C21" s="375"/>
      <c r="D21" s="376"/>
      <c r="E21" s="274">
        <v>24655</v>
      </c>
      <c r="F21" s="274">
        <v>13118</v>
      </c>
      <c r="G21" s="274">
        <v>24654.5</v>
      </c>
      <c r="H21" s="275">
        <f t="shared" si="1"/>
        <v>-0.5</v>
      </c>
      <c r="I21" s="276">
        <f t="shared" si="2"/>
        <v>99.997972013790303</v>
      </c>
      <c r="P21" t="s">
        <v>168</v>
      </c>
    </row>
    <row r="22" spans="1:16" ht="19.5" customHeight="1" x14ac:dyDescent="0.25">
      <c r="A22" s="270" t="s">
        <v>90</v>
      </c>
      <c r="B22" s="380" t="s">
        <v>14</v>
      </c>
      <c r="C22" s="381"/>
      <c r="D22" s="382"/>
      <c r="E22" s="271">
        <f>E23</f>
        <v>436100</v>
      </c>
      <c r="F22" s="271">
        <f>F23</f>
        <v>0</v>
      </c>
      <c r="G22" s="271">
        <f>G23</f>
        <v>436100</v>
      </c>
      <c r="H22" s="278">
        <f t="shared" si="1"/>
        <v>0</v>
      </c>
      <c r="I22" s="272">
        <f t="shared" si="2"/>
        <v>100</v>
      </c>
    </row>
    <row r="23" spans="1:16" ht="19.5" customHeight="1" x14ac:dyDescent="0.25">
      <c r="A23" s="273" t="s">
        <v>89</v>
      </c>
      <c r="B23" s="374" t="s">
        <v>15</v>
      </c>
      <c r="C23" s="375"/>
      <c r="D23" s="376"/>
      <c r="E23" s="274">
        <v>436100</v>
      </c>
      <c r="F23" s="274"/>
      <c r="G23" s="274">
        <v>436100</v>
      </c>
      <c r="H23" s="275">
        <f t="shared" si="1"/>
        <v>0</v>
      </c>
      <c r="I23" s="276">
        <f t="shared" si="2"/>
        <v>100</v>
      </c>
    </row>
    <row r="24" spans="1:16" ht="32.25" customHeight="1" x14ac:dyDescent="0.25">
      <c r="A24" s="279" t="s">
        <v>88</v>
      </c>
      <c r="B24" s="363" t="s">
        <v>16</v>
      </c>
      <c r="C24" s="363"/>
      <c r="D24" s="363"/>
      <c r="E24" s="271">
        <f>E25</f>
        <v>74500</v>
      </c>
      <c r="F24" s="271">
        <f>F25</f>
        <v>0</v>
      </c>
      <c r="G24" s="271">
        <f>G25</f>
        <v>74500</v>
      </c>
      <c r="H24" s="278">
        <f>G24-E24</f>
        <v>0</v>
      </c>
      <c r="I24" s="272">
        <f t="shared" si="2"/>
        <v>100</v>
      </c>
    </row>
    <row r="25" spans="1:16" ht="21" customHeight="1" x14ac:dyDescent="0.25">
      <c r="A25" s="273" t="s">
        <v>87</v>
      </c>
      <c r="B25" s="374" t="s">
        <v>35</v>
      </c>
      <c r="C25" s="375"/>
      <c r="D25" s="376"/>
      <c r="E25" s="274">
        <v>74500</v>
      </c>
      <c r="F25" s="274"/>
      <c r="G25" s="274">
        <v>74500</v>
      </c>
      <c r="H25" s="275">
        <f>G25-E25</f>
        <v>0</v>
      </c>
      <c r="I25" s="280">
        <f t="shared" si="2"/>
        <v>100</v>
      </c>
      <c r="L25" t="s">
        <v>169</v>
      </c>
    </row>
    <row r="26" spans="1:16" ht="18.75" hidden="1" customHeight="1" x14ac:dyDescent="0.25">
      <c r="A26" s="273"/>
      <c r="B26" s="374"/>
      <c r="C26" s="375"/>
      <c r="D26" s="376"/>
      <c r="E26" s="281"/>
      <c r="F26" s="281"/>
      <c r="G26" s="274"/>
      <c r="H26" s="275">
        <f t="shared" si="1"/>
        <v>0</v>
      </c>
      <c r="I26" s="280" t="e">
        <f t="shared" si="2"/>
        <v>#DIV/0!</v>
      </c>
    </row>
    <row r="27" spans="1:16" ht="20.25" hidden="1" customHeight="1" x14ac:dyDescent="0.25">
      <c r="A27" s="273"/>
      <c r="B27" s="374"/>
      <c r="C27" s="375"/>
      <c r="D27" s="376"/>
      <c r="E27" s="281"/>
      <c r="F27" s="281"/>
      <c r="G27" s="281"/>
      <c r="H27" s="275">
        <f t="shared" si="1"/>
        <v>0</v>
      </c>
      <c r="I27" s="280" t="e">
        <f t="shared" si="2"/>
        <v>#DIV/0!</v>
      </c>
    </row>
    <row r="28" spans="1:16" ht="24" hidden="1" customHeight="1" x14ac:dyDescent="0.25">
      <c r="A28" s="273"/>
      <c r="B28" s="374"/>
      <c r="C28" s="375"/>
      <c r="D28" s="376"/>
      <c r="E28" s="281"/>
      <c r="F28" s="281"/>
      <c r="G28" s="281"/>
      <c r="H28" s="275">
        <f t="shared" si="1"/>
        <v>0</v>
      </c>
      <c r="I28" s="280" t="e">
        <f t="shared" si="2"/>
        <v>#DIV/0!</v>
      </c>
    </row>
    <row r="29" spans="1:16" ht="23.25" customHeight="1" x14ac:dyDescent="0.25">
      <c r="A29" s="270" t="s">
        <v>86</v>
      </c>
      <c r="B29" s="380" t="s">
        <v>39</v>
      </c>
      <c r="C29" s="381"/>
      <c r="D29" s="382"/>
      <c r="E29" s="271">
        <f>E30+E31</f>
        <v>6720832.6900000004</v>
      </c>
      <c r="F29" s="271">
        <f t="shared" ref="F29:H29" si="3">F30+F31</f>
        <v>0</v>
      </c>
      <c r="G29" s="271">
        <f t="shared" si="3"/>
        <v>4959256.7300000004</v>
      </c>
      <c r="H29" s="271">
        <f t="shared" si="3"/>
        <v>-1761575.96</v>
      </c>
      <c r="I29" s="282">
        <f>G29/E29*100</f>
        <v>73.789319846913187</v>
      </c>
    </row>
    <row r="30" spans="1:16" ht="27" customHeight="1" x14ac:dyDescent="0.25">
      <c r="A30" s="277" t="s">
        <v>85</v>
      </c>
      <c r="B30" s="377" t="s">
        <v>38</v>
      </c>
      <c r="C30" s="378"/>
      <c r="D30" s="379"/>
      <c r="E30" s="274">
        <v>6640832.6900000004</v>
      </c>
      <c r="F30" s="274"/>
      <c r="G30" s="274">
        <v>4879256.7300000004</v>
      </c>
      <c r="H30" s="275">
        <f>G30-E30</f>
        <v>-1761575.96</v>
      </c>
      <c r="I30" s="276">
        <f>G30/E30*100</f>
        <v>73.47356811665135</v>
      </c>
    </row>
    <row r="31" spans="1:16" ht="27" customHeight="1" x14ac:dyDescent="0.25">
      <c r="A31" s="277" t="s">
        <v>339</v>
      </c>
      <c r="B31" s="383" t="s">
        <v>340</v>
      </c>
      <c r="C31" s="384"/>
      <c r="D31" s="385"/>
      <c r="E31" s="274">
        <v>80000</v>
      </c>
      <c r="F31" s="274"/>
      <c r="G31" s="274">
        <v>80000</v>
      </c>
      <c r="H31" s="275">
        <f>G31-E31</f>
        <v>0</v>
      </c>
      <c r="I31" s="276">
        <f>G31/E31*100</f>
        <v>100</v>
      </c>
    </row>
    <row r="32" spans="1:16" ht="24" customHeight="1" x14ac:dyDescent="0.25">
      <c r="A32" s="270" t="s">
        <v>84</v>
      </c>
      <c r="B32" s="380" t="s">
        <v>20</v>
      </c>
      <c r="C32" s="381"/>
      <c r="D32" s="382"/>
      <c r="E32" s="271">
        <f>E33</f>
        <v>2451173.17</v>
      </c>
      <c r="F32" s="271">
        <f>F33</f>
        <v>0</v>
      </c>
      <c r="G32" s="271">
        <f>G33</f>
        <v>2431580.58</v>
      </c>
      <c r="H32" s="278">
        <f t="shared" si="1"/>
        <v>-19592.589999999851</v>
      </c>
      <c r="I32" s="272">
        <f t="shared" si="2"/>
        <v>99.200685196794979</v>
      </c>
    </row>
    <row r="33" spans="1:13" ht="22.5" customHeight="1" x14ac:dyDescent="0.25">
      <c r="A33" s="273" t="s">
        <v>83</v>
      </c>
      <c r="B33" s="374" t="s">
        <v>22</v>
      </c>
      <c r="C33" s="375"/>
      <c r="D33" s="376"/>
      <c r="E33" s="274">
        <v>2451173.17</v>
      </c>
      <c r="F33" s="274"/>
      <c r="G33" s="274">
        <v>2431580.58</v>
      </c>
      <c r="H33" s="275">
        <f t="shared" si="1"/>
        <v>-19592.589999999851</v>
      </c>
      <c r="I33" s="276">
        <f t="shared" si="2"/>
        <v>99.200685196794979</v>
      </c>
    </row>
    <row r="34" spans="1:13" ht="34.5" hidden="1" customHeight="1" x14ac:dyDescent="0.25">
      <c r="A34" s="273" t="s">
        <v>82</v>
      </c>
      <c r="B34" s="374" t="s">
        <v>170</v>
      </c>
      <c r="C34" s="375"/>
      <c r="D34" s="376"/>
      <c r="E34" s="281"/>
      <c r="F34" s="281"/>
      <c r="G34" s="281"/>
      <c r="H34" s="275">
        <f t="shared" si="1"/>
        <v>0</v>
      </c>
      <c r="I34" s="280" t="e">
        <f t="shared" si="2"/>
        <v>#DIV/0!</v>
      </c>
    </row>
    <row r="35" spans="1:13" ht="19.5" customHeight="1" x14ac:dyDescent="0.25">
      <c r="A35" s="270" t="s">
        <v>81</v>
      </c>
      <c r="B35" s="380" t="s">
        <v>25</v>
      </c>
      <c r="C35" s="381"/>
      <c r="D35" s="382"/>
      <c r="E35" s="271">
        <f>SUM(E36:E36)</f>
        <v>91000</v>
      </c>
      <c r="F35" s="271">
        <f>F36</f>
        <v>6.65</v>
      </c>
      <c r="G35" s="271">
        <f>SUM(G36:G36)</f>
        <v>91000</v>
      </c>
      <c r="H35" s="271">
        <f>SUM(H36:H36)</f>
        <v>0</v>
      </c>
      <c r="I35" s="272">
        <f t="shared" si="2"/>
        <v>100</v>
      </c>
    </row>
    <row r="36" spans="1:13" ht="18.600000000000001" customHeight="1" x14ac:dyDescent="0.25">
      <c r="A36" s="273" t="s">
        <v>80</v>
      </c>
      <c r="B36" s="374" t="s">
        <v>27</v>
      </c>
      <c r="C36" s="375"/>
      <c r="D36" s="376"/>
      <c r="E36" s="274">
        <v>91000</v>
      </c>
      <c r="F36" s="274">
        <v>6.65</v>
      </c>
      <c r="G36" s="274">
        <v>91000</v>
      </c>
      <c r="H36" s="275">
        <f t="shared" si="1"/>
        <v>0</v>
      </c>
      <c r="I36" s="276">
        <f t="shared" si="2"/>
        <v>100</v>
      </c>
    </row>
    <row r="37" spans="1:13" ht="21" customHeight="1" x14ac:dyDescent="0.25">
      <c r="A37" s="270" t="s">
        <v>79</v>
      </c>
      <c r="B37" s="380" t="s">
        <v>171</v>
      </c>
      <c r="C37" s="381"/>
      <c r="D37" s="382"/>
      <c r="E37" s="283">
        <f>E38+E39</f>
        <v>6321218</v>
      </c>
      <c r="F37" s="283" t="e">
        <f>F38+#REF!+#REF!</f>
        <v>#REF!</v>
      </c>
      <c r="G37" s="283">
        <f>G38+G39</f>
        <v>6305310.6399999997</v>
      </c>
      <c r="H37" s="278">
        <f t="shared" si="1"/>
        <v>-15907.360000000335</v>
      </c>
      <c r="I37" s="272">
        <f t="shared" si="2"/>
        <v>99.748349764238469</v>
      </c>
    </row>
    <row r="38" spans="1:13" ht="20.25" customHeight="1" x14ac:dyDescent="0.25">
      <c r="A38" s="273" t="s">
        <v>78</v>
      </c>
      <c r="B38" s="374" t="s">
        <v>77</v>
      </c>
      <c r="C38" s="375"/>
      <c r="D38" s="376"/>
      <c r="E38" s="274">
        <v>4936473</v>
      </c>
      <c r="F38" s="274"/>
      <c r="G38" s="274">
        <v>4920565.6399999997</v>
      </c>
      <c r="H38" s="275">
        <f t="shared" si="1"/>
        <v>-15907.360000000335</v>
      </c>
      <c r="I38" s="276">
        <f t="shared" si="2"/>
        <v>99.677758594040725</v>
      </c>
    </row>
    <row r="39" spans="1:13" ht="24" customHeight="1" x14ac:dyDescent="0.25">
      <c r="A39" s="273" t="s">
        <v>76</v>
      </c>
      <c r="B39" s="374" t="s">
        <v>59</v>
      </c>
      <c r="C39" s="375"/>
      <c r="D39" s="376"/>
      <c r="E39" s="274">
        <v>1384745</v>
      </c>
      <c r="F39" s="274"/>
      <c r="G39" s="274">
        <v>1384745</v>
      </c>
      <c r="H39" s="275">
        <f t="shared" si="1"/>
        <v>0</v>
      </c>
      <c r="I39" s="276">
        <f t="shared" si="2"/>
        <v>100</v>
      </c>
    </row>
    <row r="40" spans="1:13" ht="15" customHeight="1" x14ac:dyDescent="0.25">
      <c r="A40" s="270" t="s">
        <v>75</v>
      </c>
      <c r="B40" s="380" t="s">
        <v>31</v>
      </c>
      <c r="C40" s="381"/>
      <c r="D40" s="382"/>
      <c r="E40" s="271">
        <f>E41+E42</f>
        <v>161137.68</v>
      </c>
      <c r="F40" s="271">
        <f t="shared" ref="F40:H40" si="4">F41+F42</f>
        <v>0</v>
      </c>
      <c r="G40" s="271">
        <f t="shared" si="4"/>
        <v>161137.68</v>
      </c>
      <c r="H40" s="271">
        <f t="shared" si="4"/>
        <v>0</v>
      </c>
      <c r="I40" s="272">
        <f t="shared" si="2"/>
        <v>100</v>
      </c>
    </row>
    <row r="41" spans="1:13" ht="15" customHeight="1" x14ac:dyDescent="0.25">
      <c r="A41" s="273" t="s">
        <v>74</v>
      </c>
      <c r="B41" s="374" t="s">
        <v>33</v>
      </c>
      <c r="C41" s="375"/>
      <c r="D41" s="376"/>
      <c r="E41" s="274">
        <v>6000</v>
      </c>
      <c r="F41" s="274"/>
      <c r="G41" s="274">
        <v>6000</v>
      </c>
      <c r="H41" s="275">
        <f t="shared" si="1"/>
        <v>0</v>
      </c>
      <c r="I41" s="276">
        <f t="shared" si="2"/>
        <v>100</v>
      </c>
    </row>
    <row r="42" spans="1:13" ht="15" customHeight="1" x14ac:dyDescent="0.25">
      <c r="A42" s="273" t="s">
        <v>341</v>
      </c>
      <c r="B42" s="395"/>
      <c r="C42" s="396"/>
      <c r="D42" s="397"/>
      <c r="E42" s="274">
        <v>155137.68</v>
      </c>
      <c r="F42" s="274"/>
      <c r="G42" s="274">
        <v>155137.68</v>
      </c>
      <c r="H42" s="275">
        <f t="shared" si="1"/>
        <v>0</v>
      </c>
      <c r="I42" s="276">
        <f t="shared" si="2"/>
        <v>100</v>
      </c>
    </row>
    <row r="43" spans="1:13" ht="15" customHeight="1" x14ac:dyDescent="0.25">
      <c r="A43" s="270" t="s">
        <v>73</v>
      </c>
      <c r="B43" s="380" t="s">
        <v>30</v>
      </c>
      <c r="C43" s="381"/>
      <c r="D43" s="382"/>
      <c r="E43" s="271">
        <f>E44</f>
        <v>47269</v>
      </c>
      <c r="F43" s="271">
        <f>F44</f>
        <v>0</v>
      </c>
      <c r="G43" s="271">
        <f>G44</f>
        <v>47268.5</v>
      </c>
      <c r="H43" s="278">
        <f t="shared" si="1"/>
        <v>-0.5</v>
      </c>
      <c r="I43" s="272">
        <f t="shared" si="2"/>
        <v>99.998942224290772</v>
      </c>
    </row>
    <row r="44" spans="1:13" ht="18" customHeight="1" x14ac:dyDescent="0.25">
      <c r="A44" s="273" t="s">
        <v>72</v>
      </c>
      <c r="B44" s="374" t="s">
        <v>37</v>
      </c>
      <c r="C44" s="375"/>
      <c r="D44" s="376"/>
      <c r="E44" s="274">
        <v>47269</v>
      </c>
      <c r="F44" s="274"/>
      <c r="G44" s="274">
        <v>47268.5</v>
      </c>
      <c r="H44" s="275">
        <f t="shared" si="1"/>
        <v>-0.5</v>
      </c>
      <c r="I44" s="276">
        <f t="shared" si="2"/>
        <v>99.998942224290772</v>
      </c>
    </row>
    <row r="45" spans="1:13" ht="18" customHeight="1" x14ac:dyDescent="0.25">
      <c r="A45" s="270" t="s">
        <v>70</v>
      </c>
      <c r="B45" s="386" t="s">
        <v>58</v>
      </c>
      <c r="C45" s="387"/>
      <c r="D45" s="388"/>
      <c r="E45" s="271">
        <f>E46</f>
        <v>120000</v>
      </c>
      <c r="F45" s="271"/>
      <c r="G45" s="271">
        <f>G46</f>
        <v>120000</v>
      </c>
      <c r="H45" s="278">
        <f t="shared" si="1"/>
        <v>0</v>
      </c>
      <c r="I45" s="272">
        <f t="shared" si="2"/>
        <v>100</v>
      </c>
      <c r="M45" s="23"/>
    </row>
    <row r="46" spans="1:13" ht="34.5" customHeight="1" thickBot="1" x14ac:dyDescent="0.3">
      <c r="A46" s="284" t="s">
        <v>69</v>
      </c>
      <c r="B46" s="389" t="s">
        <v>65</v>
      </c>
      <c r="C46" s="390"/>
      <c r="D46" s="391"/>
      <c r="E46" s="285">
        <v>120000</v>
      </c>
      <c r="F46" s="285"/>
      <c r="G46" s="285">
        <v>120000</v>
      </c>
      <c r="H46" s="286">
        <f t="shared" si="1"/>
        <v>0</v>
      </c>
      <c r="I46" s="287">
        <f t="shared" si="2"/>
        <v>100</v>
      </c>
    </row>
    <row r="47" spans="1:13" ht="20.25" customHeight="1" thickBot="1" x14ac:dyDescent="0.3">
      <c r="A47" s="288"/>
      <c r="B47" s="392" t="s">
        <v>71</v>
      </c>
      <c r="C47" s="393"/>
      <c r="D47" s="394"/>
      <c r="E47" s="289">
        <f>E15+E22+E24+E29+E32+E35+E37+E40+E43+E45</f>
        <v>20607099.539999999</v>
      </c>
      <c r="F47" s="289" t="e">
        <f>#REF!+#REF!+#REF!+F37+F35+#REF!+F24+F32+F29+F22+F15</f>
        <v>#REF!</v>
      </c>
      <c r="G47" s="289">
        <f>G15+G22+G24+G29+G32+G35+G37+G40+G43+G45</f>
        <v>18705299.710000001</v>
      </c>
      <c r="H47" s="289">
        <f>H15+H22+H24+H29+H32+H35+H37+H40+H43+H45</f>
        <v>-1901799.83</v>
      </c>
      <c r="I47" s="290">
        <f t="shared" si="2"/>
        <v>90.771142603992104</v>
      </c>
    </row>
    <row r="48" spans="1:13" ht="17.25" customHeight="1" x14ac:dyDescent="0.25"/>
    <row r="52" spans="13:13" x14ac:dyDescent="0.25">
      <c r="M52" t="s">
        <v>172</v>
      </c>
    </row>
  </sheetData>
  <autoFilter ref="A13:I49">
    <filterColumn colId="1" showButton="0"/>
    <filterColumn colId="2" showButton="0"/>
  </autoFilter>
  <mergeCells count="45">
    <mergeCell ref="B44:D44"/>
    <mergeCell ref="B45:D45"/>
    <mergeCell ref="B46:D46"/>
    <mergeCell ref="B47:D47"/>
    <mergeCell ref="B38:D38"/>
    <mergeCell ref="B39:D39"/>
    <mergeCell ref="B40:D40"/>
    <mergeCell ref="B41:D41"/>
    <mergeCell ref="B43:D43"/>
    <mergeCell ref="B42:D42"/>
    <mergeCell ref="B37:D37"/>
    <mergeCell ref="B25:D25"/>
    <mergeCell ref="B26:D26"/>
    <mergeCell ref="B27:D27"/>
    <mergeCell ref="B28:D28"/>
    <mergeCell ref="B29:D29"/>
    <mergeCell ref="B30:D30"/>
    <mergeCell ref="B32:D32"/>
    <mergeCell ref="B33:D33"/>
    <mergeCell ref="B34:D34"/>
    <mergeCell ref="B35:D35"/>
    <mergeCell ref="B36:D36"/>
    <mergeCell ref="B31:D31"/>
    <mergeCell ref="B24:D24"/>
    <mergeCell ref="I10:I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B23:D23"/>
    <mergeCell ref="B19:D19"/>
    <mergeCell ref="A5:I5"/>
    <mergeCell ref="A6:I6"/>
    <mergeCell ref="A7:I7"/>
    <mergeCell ref="A10:A12"/>
    <mergeCell ref="B10:D12"/>
    <mergeCell ref="E10:E12"/>
    <mergeCell ref="F10:F12"/>
    <mergeCell ref="G10:G12"/>
    <mergeCell ref="H10:H12"/>
  </mergeCells>
  <printOptions horizontalCentered="1"/>
  <pageMargins left="0.98425196850393704" right="0" top="0.19685039370078741" bottom="0.19685039370078741" header="0.11811023622047245" footer="0.11811023622047245"/>
  <pageSetup paperSize="9" scale="7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2"/>
  <sheetViews>
    <sheetView topLeftCell="A83" zoomScale="86" zoomScaleNormal="86" workbookViewId="0">
      <selection sqref="A1:J91"/>
    </sheetView>
  </sheetViews>
  <sheetFormatPr defaultColWidth="9.109375" defaultRowHeight="15" x14ac:dyDescent="0.25"/>
  <cols>
    <col min="1" max="1" width="34.6640625" style="6" customWidth="1"/>
    <col min="2" max="2" width="8.6640625" style="6" customWidth="1"/>
    <col min="3" max="3" width="7" style="6" customWidth="1"/>
    <col min="4" max="4" width="6.5546875" style="6" customWidth="1"/>
    <col min="5" max="5" width="10.33203125" style="6" customWidth="1"/>
    <col min="6" max="6" width="8.33203125" style="6" customWidth="1"/>
    <col min="7" max="7" width="18.109375" style="6" customWidth="1"/>
    <col min="8" max="8" width="17.77734375" style="6" customWidth="1"/>
    <col min="9" max="9" width="19" style="6" customWidth="1"/>
    <col min="10" max="10" width="12.44140625" style="24" customWidth="1"/>
    <col min="11" max="11" width="12.6640625" style="6" customWidth="1"/>
    <col min="12" max="12" width="13.6640625" style="6" customWidth="1"/>
    <col min="13" max="13" width="13" style="6" customWidth="1"/>
    <col min="14" max="14" width="12.6640625" style="6" customWidth="1"/>
    <col min="15" max="15" width="14" style="6" customWidth="1"/>
    <col min="16" max="16" width="1" style="6" customWidth="1"/>
    <col min="17" max="17" width="13.6640625" style="6" customWidth="1"/>
    <col min="18" max="18" width="14.33203125" style="6" customWidth="1"/>
    <col min="19" max="19" width="15.6640625" style="6" customWidth="1"/>
    <col min="20" max="20" width="15.44140625" style="6" customWidth="1"/>
    <col min="21" max="21" width="10.6640625" style="6" customWidth="1"/>
    <col min="22" max="16384" width="9.109375" style="6"/>
  </cols>
  <sheetData>
    <row r="1" spans="1:17" ht="13.2" x14ac:dyDescent="0.25">
      <c r="A1" s="25"/>
      <c r="B1" s="25"/>
      <c r="C1" s="25"/>
      <c r="D1" s="9"/>
      <c r="H1" s="9"/>
      <c r="J1" s="325" t="s">
        <v>426</v>
      </c>
      <c r="K1" s="47"/>
      <c r="L1" s="47"/>
      <c r="M1" s="47"/>
      <c r="N1" s="47"/>
      <c r="O1" s="47"/>
      <c r="P1" s="47"/>
      <c r="Q1" s="47"/>
    </row>
    <row r="2" spans="1:17" ht="12.75" customHeight="1" x14ac:dyDescent="0.25">
      <c r="H2" s="9"/>
      <c r="J2" s="325" t="s">
        <v>423</v>
      </c>
      <c r="K2" s="48"/>
      <c r="L2" s="48"/>
      <c r="M2" s="48"/>
      <c r="N2" s="48"/>
      <c r="O2" s="48"/>
      <c r="P2" s="48"/>
      <c r="Q2" s="48"/>
    </row>
    <row r="3" spans="1:17" ht="15" customHeight="1" x14ac:dyDescent="0.25">
      <c r="I3" s="333"/>
      <c r="J3" s="325" t="s">
        <v>176</v>
      </c>
      <c r="K3" s="47"/>
      <c r="M3" s="47"/>
      <c r="N3" s="47"/>
      <c r="O3" s="47"/>
      <c r="P3" s="47"/>
      <c r="Q3" s="47"/>
    </row>
    <row r="4" spans="1:17" ht="12.75" customHeight="1" x14ac:dyDescent="0.25">
      <c r="B4" s="133"/>
      <c r="C4" s="133"/>
      <c r="D4" s="133"/>
      <c r="E4" s="133"/>
      <c r="F4" s="133"/>
      <c r="G4" s="133"/>
      <c r="H4" s="133"/>
      <c r="I4" s="11"/>
      <c r="J4" s="325" t="s">
        <v>421</v>
      </c>
      <c r="K4" s="11"/>
      <c r="L4" s="11"/>
      <c r="M4" s="11"/>
      <c r="N4" s="11"/>
      <c r="O4" s="11"/>
      <c r="P4" s="11"/>
      <c r="Q4" s="11"/>
    </row>
    <row r="5" spans="1:17" ht="12.75" customHeight="1" x14ac:dyDescent="0.25">
      <c r="B5" s="133"/>
      <c r="C5" s="133"/>
      <c r="D5" s="133"/>
      <c r="E5" s="133"/>
      <c r="F5" s="133"/>
      <c r="G5" s="133"/>
      <c r="H5" s="133"/>
      <c r="I5" s="11"/>
      <c r="K5" s="11"/>
      <c r="L5" s="11"/>
      <c r="M5" s="11"/>
      <c r="N5" s="11"/>
      <c r="O5" s="11"/>
      <c r="P5" s="11"/>
      <c r="Q5" s="11"/>
    </row>
    <row r="6" spans="1:17" ht="20.399999999999999" customHeight="1" x14ac:dyDescent="0.25">
      <c r="A6" s="398" t="s">
        <v>296</v>
      </c>
      <c r="B6" s="398"/>
      <c r="C6" s="398"/>
      <c r="D6" s="398"/>
      <c r="E6" s="398"/>
      <c r="F6" s="398"/>
      <c r="G6" s="398"/>
      <c r="H6" s="398"/>
      <c r="I6" s="398"/>
      <c r="J6" s="398"/>
      <c r="K6" s="11"/>
      <c r="L6" s="11"/>
      <c r="M6" s="11"/>
      <c r="N6" s="11"/>
      <c r="O6" s="11"/>
      <c r="P6" s="11"/>
      <c r="Q6" s="11"/>
    </row>
    <row r="7" spans="1:17" ht="18.75" customHeight="1" x14ac:dyDescent="0.25">
      <c r="A7" s="398" t="s">
        <v>342</v>
      </c>
      <c r="B7" s="398"/>
      <c r="C7" s="398"/>
      <c r="D7" s="398"/>
      <c r="E7" s="398"/>
      <c r="F7" s="398"/>
      <c r="G7" s="398"/>
      <c r="H7" s="398"/>
      <c r="I7" s="398"/>
      <c r="J7" s="398"/>
      <c r="K7" s="9"/>
      <c r="L7" s="9"/>
      <c r="M7" s="9"/>
      <c r="N7" s="9"/>
      <c r="O7" s="9"/>
      <c r="P7" s="9"/>
      <c r="Q7" s="9"/>
    </row>
    <row r="8" spans="1:17" ht="27" customHeight="1" x14ac:dyDescent="0.3">
      <c r="A8" s="135" t="s">
        <v>297</v>
      </c>
      <c r="B8" s="134"/>
      <c r="C8" s="134"/>
      <c r="D8" s="134"/>
      <c r="E8" s="134"/>
      <c r="F8" s="134"/>
      <c r="G8" s="134"/>
      <c r="H8" s="134"/>
      <c r="I8" s="26"/>
    </row>
    <row r="9" spans="1:17" ht="125.4" customHeight="1" x14ac:dyDescent="0.25">
      <c r="A9" s="27" t="s">
        <v>0</v>
      </c>
      <c r="B9" s="28"/>
      <c r="C9" s="29" t="s">
        <v>1</v>
      </c>
      <c r="D9" s="29" t="s">
        <v>2</v>
      </c>
      <c r="E9" s="29" t="s">
        <v>54</v>
      </c>
      <c r="F9" s="29" t="s">
        <v>55</v>
      </c>
      <c r="G9" s="30" t="s">
        <v>333</v>
      </c>
      <c r="H9" s="30" t="s">
        <v>351</v>
      </c>
      <c r="I9" s="27" t="s">
        <v>173</v>
      </c>
      <c r="J9" s="27" t="s">
        <v>103</v>
      </c>
    </row>
    <row r="10" spans="1:17" ht="13.8" x14ac:dyDescent="0.25">
      <c r="A10" s="53">
        <v>1</v>
      </c>
      <c r="B10" s="31"/>
      <c r="C10" s="32">
        <v>2</v>
      </c>
      <c r="D10" s="32">
        <v>3</v>
      </c>
      <c r="E10" s="32">
        <v>4</v>
      </c>
      <c r="F10" s="33" t="s">
        <v>62</v>
      </c>
      <c r="G10" s="34">
        <v>6</v>
      </c>
      <c r="H10" s="34">
        <v>7</v>
      </c>
      <c r="I10" s="34">
        <v>8</v>
      </c>
      <c r="J10" s="34">
        <v>9</v>
      </c>
    </row>
    <row r="11" spans="1:17" ht="38.25" customHeight="1" x14ac:dyDescent="0.25">
      <c r="A11" s="172" t="s">
        <v>66</v>
      </c>
      <c r="B11" s="39">
        <v>948</v>
      </c>
      <c r="C11" s="35"/>
      <c r="D11" s="35"/>
      <c r="E11" s="35"/>
      <c r="F11" s="36"/>
      <c r="G11" s="198">
        <f>G91</f>
        <v>20607099.539999999</v>
      </c>
      <c r="H11" s="198">
        <f t="shared" ref="H11:J11" si="0">H91</f>
        <v>18705299.710000001</v>
      </c>
      <c r="I11" s="198">
        <f t="shared" si="0"/>
        <v>-1901799.8299999998</v>
      </c>
      <c r="J11" s="198">
        <f t="shared" si="0"/>
        <v>90.771142603992104</v>
      </c>
    </row>
    <row r="12" spans="1:17" ht="15.6" x14ac:dyDescent="0.25">
      <c r="A12" s="173" t="s">
        <v>3</v>
      </c>
      <c r="B12" s="37">
        <v>948</v>
      </c>
      <c r="C12" s="1" t="s">
        <v>4</v>
      </c>
      <c r="D12" s="1"/>
      <c r="E12" s="38"/>
      <c r="F12" s="38"/>
      <c r="G12" s="197">
        <f>G13+G16+G24+G30+G33+G27</f>
        <v>4183869</v>
      </c>
      <c r="H12" s="160">
        <f>H13+H16+H24+H30+H33+H27</f>
        <v>4079145.58</v>
      </c>
      <c r="I12" s="160">
        <f t="shared" ref="I12" si="1">I13+I16+I24+I30+I33</f>
        <v>-104723.41999999998</v>
      </c>
      <c r="J12" s="161">
        <f>H12/G12*100</f>
        <v>97.496971822014515</v>
      </c>
    </row>
    <row r="13" spans="1:17" ht="57.75" customHeight="1" x14ac:dyDescent="0.25">
      <c r="A13" s="174" t="s">
        <v>5</v>
      </c>
      <c r="B13" s="39">
        <v>948</v>
      </c>
      <c r="C13" s="1" t="s">
        <v>4</v>
      </c>
      <c r="D13" s="1" t="s">
        <v>6</v>
      </c>
      <c r="E13" s="38"/>
      <c r="F13" s="38"/>
      <c r="G13" s="160">
        <f t="shared" ref="G13:I14" si="2">G14</f>
        <v>1033796</v>
      </c>
      <c r="H13" s="160">
        <f t="shared" si="2"/>
        <v>1033795.61</v>
      </c>
      <c r="I13" s="160">
        <f t="shared" si="2"/>
        <v>-0.39000000001396984</v>
      </c>
      <c r="J13" s="161">
        <f t="shared" ref="J13:J72" si="3">H13/G13*100</f>
        <v>99.999962274955607</v>
      </c>
    </row>
    <row r="14" spans="1:17" ht="52.8" x14ac:dyDescent="0.25">
      <c r="A14" s="175" t="s">
        <v>48</v>
      </c>
      <c r="B14" s="4">
        <v>948</v>
      </c>
      <c r="C14" s="40" t="s">
        <v>4</v>
      </c>
      <c r="D14" s="40" t="s">
        <v>6</v>
      </c>
      <c r="E14" s="40" t="s">
        <v>52</v>
      </c>
      <c r="F14" s="40"/>
      <c r="G14" s="162">
        <f t="shared" si="2"/>
        <v>1033796</v>
      </c>
      <c r="H14" s="162">
        <f t="shared" si="2"/>
        <v>1033795.61</v>
      </c>
      <c r="I14" s="162">
        <f t="shared" si="2"/>
        <v>-0.39000000001396984</v>
      </c>
      <c r="J14" s="163">
        <f t="shared" si="3"/>
        <v>99.999962274955607</v>
      </c>
    </row>
    <row r="15" spans="1:17" ht="79.2" x14ac:dyDescent="0.25">
      <c r="A15" s="175" t="s">
        <v>43</v>
      </c>
      <c r="B15" s="183">
        <v>948</v>
      </c>
      <c r="C15" s="184" t="s">
        <v>4</v>
      </c>
      <c r="D15" s="184" t="s">
        <v>6</v>
      </c>
      <c r="E15" s="184" t="s">
        <v>52</v>
      </c>
      <c r="F15" s="184" t="s">
        <v>42</v>
      </c>
      <c r="G15" s="185">
        <v>1033796</v>
      </c>
      <c r="H15" s="186">
        <v>1033795.61</v>
      </c>
      <c r="I15" s="187">
        <f>H15-G15</f>
        <v>-0.39000000001396984</v>
      </c>
      <c r="J15" s="187">
        <f t="shared" si="3"/>
        <v>99.999962274955607</v>
      </c>
    </row>
    <row r="16" spans="1:17" ht="79.2" x14ac:dyDescent="0.25">
      <c r="A16" s="174" t="s">
        <v>8</v>
      </c>
      <c r="B16" s="37">
        <v>948</v>
      </c>
      <c r="C16" s="1" t="s">
        <v>4</v>
      </c>
      <c r="D16" s="1" t="s">
        <v>9</v>
      </c>
      <c r="E16" s="1"/>
      <c r="F16" s="1"/>
      <c r="G16" s="164">
        <f>G17+G21</f>
        <v>2805408</v>
      </c>
      <c r="H16" s="164">
        <f>H17+H21</f>
        <v>2800685.47</v>
      </c>
      <c r="I16" s="164">
        <f>I17+I21</f>
        <v>-4722.5299999999697</v>
      </c>
      <c r="J16" s="161">
        <f t="shared" si="3"/>
        <v>99.831663344511739</v>
      </c>
    </row>
    <row r="17" spans="1:11" ht="52.8" x14ac:dyDescent="0.25">
      <c r="A17" s="175" t="s">
        <v>48</v>
      </c>
      <c r="B17" s="4">
        <v>948</v>
      </c>
      <c r="C17" s="40" t="s">
        <v>4</v>
      </c>
      <c r="D17" s="40" t="s">
        <v>9</v>
      </c>
      <c r="E17" s="40" t="s">
        <v>52</v>
      </c>
      <c r="F17" s="40"/>
      <c r="G17" s="165">
        <f>G18+G19+G20</f>
        <v>2797308</v>
      </c>
      <c r="H17" s="166">
        <f>H18+H19+H20</f>
        <v>2792585.47</v>
      </c>
      <c r="I17" s="166">
        <f>I18+I19+I20</f>
        <v>-4722.5299999999697</v>
      </c>
      <c r="J17" s="163">
        <f t="shared" si="3"/>
        <v>99.831175901974333</v>
      </c>
    </row>
    <row r="18" spans="1:11" ht="81.75" customHeight="1" x14ac:dyDescent="0.25">
      <c r="A18" s="175" t="s">
        <v>43</v>
      </c>
      <c r="B18" s="4">
        <v>948</v>
      </c>
      <c r="C18" s="184" t="s">
        <v>4</v>
      </c>
      <c r="D18" s="184" t="s">
        <v>9</v>
      </c>
      <c r="E18" s="184" t="s">
        <v>52</v>
      </c>
      <c r="F18" s="188" t="s">
        <v>42</v>
      </c>
      <c r="G18" s="189">
        <v>2394430</v>
      </c>
      <c r="H18" s="190">
        <v>2394428.56</v>
      </c>
      <c r="I18" s="187">
        <f>H18-G18</f>
        <v>-1.4399999999441206</v>
      </c>
      <c r="J18" s="187">
        <f t="shared" si="3"/>
        <v>99.999939860426082</v>
      </c>
    </row>
    <row r="19" spans="1:11" ht="29.25" customHeight="1" x14ac:dyDescent="0.25">
      <c r="A19" s="175" t="s">
        <v>44</v>
      </c>
      <c r="B19" s="4">
        <v>948</v>
      </c>
      <c r="C19" s="184" t="s">
        <v>4</v>
      </c>
      <c r="D19" s="184" t="s">
        <v>9</v>
      </c>
      <c r="E19" s="184" t="s">
        <v>52</v>
      </c>
      <c r="F19" s="188" t="s">
        <v>41</v>
      </c>
      <c r="G19" s="189">
        <v>396038</v>
      </c>
      <c r="H19" s="190">
        <v>391318.66</v>
      </c>
      <c r="I19" s="187">
        <f>H19-G19</f>
        <v>-4719.3400000000256</v>
      </c>
      <c r="J19" s="187">
        <f t="shared" si="3"/>
        <v>98.808361823865383</v>
      </c>
    </row>
    <row r="20" spans="1:11" ht="21" customHeight="1" x14ac:dyDescent="0.25">
      <c r="A20" s="175" t="s">
        <v>50</v>
      </c>
      <c r="B20" s="4">
        <v>948</v>
      </c>
      <c r="C20" s="184" t="s">
        <v>4</v>
      </c>
      <c r="D20" s="184" t="s">
        <v>9</v>
      </c>
      <c r="E20" s="184" t="s">
        <v>52</v>
      </c>
      <c r="F20" s="184" t="s">
        <v>47</v>
      </c>
      <c r="G20" s="191">
        <v>6840</v>
      </c>
      <c r="H20" s="189">
        <v>6838.25</v>
      </c>
      <c r="I20" s="187">
        <f>H20-G20</f>
        <v>-1.75</v>
      </c>
      <c r="J20" s="187">
        <f t="shared" si="3"/>
        <v>99.974415204678351</v>
      </c>
    </row>
    <row r="21" spans="1:11" ht="42" customHeight="1" x14ac:dyDescent="0.25">
      <c r="A21" s="175" t="s">
        <v>49</v>
      </c>
      <c r="B21" s="4">
        <v>948</v>
      </c>
      <c r="C21" s="1" t="s">
        <v>4</v>
      </c>
      <c r="D21" s="1" t="s">
        <v>9</v>
      </c>
      <c r="E21" s="1" t="s">
        <v>53</v>
      </c>
      <c r="F21" s="1"/>
      <c r="G21" s="164">
        <f>G23+G22</f>
        <v>8100</v>
      </c>
      <c r="H21" s="164">
        <f>H23+H22</f>
        <v>8100</v>
      </c>
      <c r="I21" s="164">
        <f>I23</f>
        <v>0</v>
      </c>
      <c r="J21" s="161">
        <f t="shared" si="3"/>
        <v>100</v>
      </c>
    </row>
    <row r="22" spans="1:11" ht="25.5" customHeight="1" x14ac:dyDescent="0.25">
      <c r="A22" s="175"/>
      <c r="B22" s="4">
        <v>948</v>
      </c>
      <c r="C22" s="184" t="s">
        <v>4</v>
      </c>
      <c r="D22" s="184" t="s">
        <v>9</v>
      </c>
      <c r="E22" s="184" t="s">
        <v>53</v>
      </c>
      <c r="F22" s="184" t="s">
        <v>42</v>
      </c>
      <c r="G22" s="189">
        <v>4557</v>
      </c>
      <c r="H22" s="189">
        <v>4557</v>
      </c>
      <c r="I22" s="189">
        <v>0</v>
      </c>
      <c r="J22" s="187">
        <v>100</v>
      </c>
    </row>
    <row r="23" spans="1:11" ht="31.5" customHeight="1" x14ac:dyDescent="0.4">
      <c r="A23" s="175" t="s">
        <v>44</v>
      </c>
      <c r="B23" s="4">
        <v>948</v>
      </c>
      <c r="C23" s="184" t="s">
        <v>4</v>
      </c>
      <c r="D23" s="184" t="s">
        <v>9</v>
      </c>
      <c r="E23" s="184" t="s">
        <v>53</v>
      </c>
      <c r="F23" s="184" t="s">
        <v>41</v>
      </c>
      <c r="G23" s="189">
        <v>3543</v>
      </c>
      <c r="H23" s="189">
        <v>3543</v>
      </c>
      <c r="I23" s="187">
        <f>H23-G23</f>
        <v>0</v>
      </c>
      <c r="J23" s="187">
        <f t="shared" si="3"/>
        <v>100</v>
      </c>
      <c r="K23" s="42"/>
    </row>
    <row r="24" spans="1:11" ht="66" x14ac:dyDescent="0.25">
      <c r="A24" s="176" t="s">
        <v>40</v>
      </c>
      <c r="B24" s="37">
        <v>948</v>
      </c>
      <c r="C24" s="1" t="s">
        <v>4</v>
      </c>
      <c r="D24" s="1" t="s">
        <v>24</v>
      </c>
      <c r="E24" s="1"/>
      <c r="F24" s="1"/>
      <c r="G24" s="164">
        <f t="shared" ref="G24:H24" si="4">G25</f>
        <v>88695</v>
      </c>
      <c r="H24" s="164">
        <f t="shared" si="4"/>
        <v>88695</v>
      </c>
      <c r="I24" s="187">
        <f t="shared" ref="I24:I25" si="5">H24-G24</f>
        <v>0</v>
      </c>
      <c r="J24" s="161">
        <f t="shared" si="3"/>
        <v>100</v>
      </c>
    </row>
    <row r="25" spans="1:11" ht="52.8" x14ac:dyDescent="0.25">
      <c r="A25" s="175" t="s">
        <v>48</v>
      </c>
      <c r="B25" s="4">
        <v>948</v>
      </c>
      <c r="C25" s="40" t="s">
        <v>4</v>
      </c>
      <c r="D25" s="40" t="s">
        <v>24</v>
      </c>
      <c r="E25" s="40" t="s">
        <v>52</v>
      </c>
      <c r="F25" s="40"/>
      <c r="G25" s="166">
        <f>G26</f>
        <v>88695</v>
      </c>
      <c r="H25" s="166">
        <f>H26</f>
        <v>88695</v>
      </c>
      <c r="I25" s="187">
        <f t="shared" si="5"/>
        <v>0</v>
      </c>
      <c r="J25" s="163">
        <f t="shared" si="3"/>
        <v>100</v>
      </c>
    </row>
    <row r="26" spans="1:11" ht="21" customHeight="1" x14ac:dyDescent="0.25">
      <c r="A26" s="175" t="s">
        <v>45</v>
      </c>
      <c r="B26" s="4">
        <v>948</v>
      </c>
      <c r="C26" s="184" t="s">
        <v>4</v>
      </c>
      <c r="D26" s="184" t="s">
        <v>24</v>
      </c>
      <c r="E26" s="184" t="s">
        <v>52</v>
      </c>
      <c r="F26" s="184" t="s">
        <v>23</v>
      </c>
      <c r="G26" s="189">
        <v>88695</v>
      </c>
      <c r="H26" s="189">
        <v>88695</v>
      </c>
      <c r="I26" s="187">
        <f>H26-G26</f>
        <v>0</v>
      </c>
      <c r="J26" s="187">
        <f t="shared" si="3"/>
        <v>100</v>
      </c>
    </row>
    <row r="27" spans="1:11" ht="21" customHeight="1" x14ac:dyDescent="0.25">
      <c r="A27" s="173" t="s">
        <v>338</v>
      </c>
      <c r="B27" s="37">
        <v>948</v>
      </c>
      <c r="C27" s="1" t="s">
        <v>4</v>
      </c>
      <c r="D27" s="1" t="s">
        <v>10</v>
      </c>
      <c r="E27" s="1"/>
      <c r="F27" s="1"/>
      <c r="G27" s="164">
        <f>G28</f>
        <v>131315</v>
      </c>
      <c r="H27" s="164">
        <f>H28</f>
        <v>131315</v>
      </c>
      <c r="I27" s="195">
        <f t="shared" ref="I27:I29" si="6">H27-G27</f>
        <v>0</v>
      </c>
      <c r="J27" s="195">
        <f t="shared" si="3"/>
        <v>100</v>
      </c>
    </row>
    <row r="28" spans="1:11" ht="21" customHeight="1" x14ac:dyDescent="0.25">
      <c r="A28" s="175" t="s">
        <v>343</v>
      </c>
      <c r="B28" s="4">
        <v>948</v>
      </c>
      <c r="C28" s="40" t="s">
        <v>4</v>
      </c>
      <c r="D28" s="40" t="s">
        <v>10</v>
      </c>
      <c r="E28" s="40" t="s">
        <v>53</v>
      </c>
      <c r="F28" s="40"/>
      <c r="G28" s="166">
        <f>G29</f>
        <v>131315</v>
      </c>
      <c r="H28" s="166">
        <f>H29</f>
        <v>131315</v>
      </c>
      <c r="I28" s="187">
        <f t="shared" si="6"/>
        <v>0</v>
      </c>
      <c r="J28" s="187">
        <f t="shared" si="3"/>
        <v>100</v>
      </c>
    </row>
    <row r="29" spans="1:11" ht="38.25" customHeight="1" x14ac:dyDescent="0.25">
      <c r="A29" s="175" t="s">
        <v>344</v>
      </c>
      <c r="B29" s="4">
        <v>948</v>
      </c>
      <c r="C29" s="184" t="s">
        <v>4</v>
      </c>
      <c r="D29" s="184" t="s">
        <v>10</v>
      </c>
      <c r="E29" s="184" t="s">
        <v>53</v>
      </c>
      <c r="F29" s="184" t="s">
        <v>47</v>
      </c>
      <c r="G29" s="189">
        <v>131315</v>
      </c>
      <c r="H29" s="189">
        <v>131315</v>
      </c>
      <c r="I29" s="187">
        <f t="shared" si="6"/>
        <v>0</v>
      </c>
      <c r="J29" s="187">
        <f t="shared" si="3"/>
        <v>100</v>
      </c>
    </row>
    <row r="30" spans="1:11" ht="18.75" customHeight="1" x14ac:dyDescent="0.25">
      <c r="A30" s="173" t="s">
        <v>12</v>
      </c>
      <c r="B30" s="37">
        <v>948</v>
      </c>
      <c r="C30" s="1" t="s">
        <v>4</v>
      </c>
      <c r="D30" s="1" t="s">
        <v>11</v>
      </c>
      <c r="E30" s="1"/>
      <c r="F30" s="1"/>
      <c r="G30" s="164">
        <f t="shared" ref="G30:I31" si="7">SUM(G31)</f>
        <v>100000</v>
      </c>
      <c r="H30" s="164">
        <f t="shared" si="7"/>
        <v>0</v>
      </c>
      <c r="I30" s="164">
        <f t="shared" si="7"/>
        <v>-100000</v>
      </c>
      <c r="J30" s="163">
        <f t="shared" si="3"/>
        <v>0</v>
      </c>
    </row>
    <row r="31" spans="1:11" ht="39.6" x14ac:dyDescent="0.25">
      <c r="A31" s="175" t="s">
        <v>49</v>
      </c>
      <c r="B31" s="4">
        <v>948</v>
      </c>
      <c r="C31" s="40" t="s">
        <v>4</v>
      </c>
      <c r="D31" s="40" t="s">
        <v>11</v>
      </c>
      <c r="E31" s="40" t="s">
        <v>53</v>
      </c>
      <c r="F31" s="40"/>
      <c r="G31" s="166">
        <f t="shared" si="7"/>
        <v>100000</v>
      </c>
      <c r="H31" s="166">
        <f t="shared" si="7"/>
        <v>0</v>
      </c>
      <c r="I31" s="166">
        <f t="shared" si="7"/>
        <v>-100000</v>
      </c>
      <c r="J31" s="163">
        <f t="shared" si="3"/>
        <v>0</v>
      </c>
    </row>
    <row r="32" spans="1:11" x14ac:dyDescent="0.25">
      <c r="A32" s="177" t="s">
        <v>50</v>
      </c>
      <c r="B32" s="4">
        <v>948</v>
      </c>
      <c r="C32" s="184" t="s">
        <v>4</v>
      </c>
      <c r="D32" s="184" t="s">
        <v>11</v>
      </c>
      <c r="E32" s="184" t="s">
        <v>53</v>
      </c>
      <c r="F32" s="184" t="s">
        <v>47</v>
      </c>
      <c r="G32" s="189">
        <v>100000</v>
      </c>
      <c r="H32" s="189">
        <v>0</v>
      </c>
      <c r="I32" s="187">
        <f>H32-G32</f>
        <v>-100000</v>
      </c>
      <c r="J32" s="187">
        <f t="shared" si="3"/>
        <v>0</v>
      </c>
    </row>
    <row r="33" spans="1:10" ht="15.6" x14ac:dyDescent="0.25">
      <c r="A33" s="173" t="s">
        <v>13</v>
      </c>
      <c r="B33" s="37">
        <v>948</v>
      </c>
      <c r="C33" s="1" t="s">
        <v>4</v>
      </c>
      <c r="D33" s="1" t="s">
        <v>34</v>
      </c>
      <c r="E33" s="1"/>
      <c r="F33" s="1"/>
      <c r="G33" s="164">
        <f>G34</f>
        <v>24655</v>
      </c>
      <c r="H33" s="164">
        <f t="shared" ref="H33:I33" si="8">H34</f>
        <v>24654.5</v>
      </c>
      <c r="I33" s="164">
        <f t="shared" si="8"/>
        <v>-0.5</v>
      </c>
      <c r="J33" s="163">
        <f t="shared" si="3"/>
        <v>99.997972013790303</v>
      </c>
    </row>
    <row r="34" spans="1:10" ht="39.6" x14ac:dyDescent="0.25">
      <c r="A34" s="177" t="s">
        <v>49</v>
      </c>
      <c r="B34" s="4">
        <v>948</v>
      </c>
      <c r="C34" s="40" t="s">
        <v>4</v>
      </c>
      <c r="D34" s="40" t="s">
        <v>34</v>
      </c>
      <c r="E34" s="40" t="s">
        <v>53</v>
      </c>
      <c r="F34" s="40"/>
      <c r="G34" s="166">
        <f>G35+G36</f>
        <v>24655</v>
      </c>
      <c r="H34" s="166">
        <f>H35+H36</f>
        <v>24654.5</v>
      </c>
      <c r="I34" s="166">
        <f>I36</f>
        <v>-0.5</v>
      </c>
      <c r="J34" s="163">
        <f t="shared" si="3"/>
        <v>99.997972013790303</v>
      </c>
    </row>
    <row r="35" spans="1:10" ht="24" customHeight="1" x14ac:dyDescent="0.25">
      <c r="A35" s="177" t="s">
        <v>345</v>
      </c>
      <c r="B35" s="4"/>
      <c r="C35" s="184" t="s">
        <v>4</v>
      </c>
      <c r="D35" s="184" t="s">
        <v>34</v>
      </c>
      <c r="E35" s="184" t="s">
        <v>53</v>
      </c>
      <c r="F35" s="184" t="s">
        <v>41</v>
      </c>
      <c r="G35" s="189">
        <v>15000</v>
      </c>
      <c r="H35" s="189">
        <v>15000</v>
      </c>
      <c r="I35" s="166">
        <f>I37</f>
        <v>0</v>
      </c>
      <c r="J35" s="163">
        <f t="shared" si="3"/>
        <v>100</v>
      </c>
    </row>
    <row r="36" spans="1:10" ht="20.25" customHeight="1" x14ac:dyDescent="0.25">
      <c r="A36" s="177" t="s">
        <v>50</v>
      </c>
      <c r="B36" s="4">
        <v>948</v>
      </c>
      <c r="C36" s="184" t="s">
        <v>4</v>
      </c>
      <c r="D36" s="184" t="s">
        <v>34</v>
      </c>
      <c r="E36" s="184" t="s">
        <v>53</v>
      </c>
      <c r="F36" s="184" t="s">
        <v>47</v>
      </c>
      <c r="G36" s="189">
        <v>9655</v>
      </c>
      <c r="H36" s="189">
        <v>9654.5</v>
      </c>
      <c r="I36" s="187">
        <f>H36-G36</f>
        <v>-0.5</v>
      </c>
      <c r="J36" s="187">
        <f t="shared" si="3"/>
        <v>99.994821336095285</v>
      </c>
    </row>
    <row r="37" spans="1:10" ht="21.75" customHeight="1" x14ac:dyDescent="0.25">
      <c r="A37" s="173" t="s">
        <v>14</v>
      </c>
      <c r="B37" s="37">
        <v>948</v>
      </c>
      <c r="C37" s="1" t="s">
        <v>6</v>
      </c>
      <c r="D37" s="1" t="s">
        <v>57</v>
      </c>
      <c r="E37" s="1"/>
      <c r="F37" s="1"/>
      <c r="G37" s="164">
        <f t="shared" ref="G37:I38" si="9">G38</f>
        <v>436100</v>
      </c>
      <c r="H37" s="164">
        <f t="shared" si="9"/>
        <v>436100</v>
      </c>
      <c r="I37" s="164">
        <f t="shared" si="9"/>
        <v>0</v>
      </c>
      <c r="J37" s="163">
        <f t="shared" si="3"/>
        <v>100</v>
      </c>
    </row>
    <row r="38" spans="1:10" ht="29.25" customHeight="1" x14ac:dyDescent="0.25">
      <c r="A38" s="173" t="s">
        <v>15</v>
      </c>
      <c r="B38" s="37">
        <v>948</v>
      </c>
      <c r="C38" s="1" t="s">
        <v>6</v>
      </c>
      <c r="D38" s="1" t="s">
        <v>7</v>
      </c>
      <c r="E38" s="1"/>
      <c r="F38" s="1"/>
      <c r="G38" s="164">
        <f t="shared" si="9"/>
        <v>436100</v>
      </c>
      <c r="H38" s="164">
        <f t="shared" si="9"/>
        <v>436100</v>
      </c>
      <c r="I38" s="164">
        <f t="shared" si="9"/>
        <v>0</v>
      </c>
      <c r="J38" s="163">
        <f t="shared" si="3"/>
        <v>100</v>
      </c>
    </row>
    <row r="39" spans="1:10" ht="39.6" x14ac:dyDescent="0.25">
      <c r="A39" s="175" t="s">
        <v>49</v>
      </c>
      <c r="B39" s="4">
        <v>948</v>
      </c>
      <c r="C39" s="40" t="s">
        <v>6</v>
      </c>
      <c r="D39" s="40" t="s">
        <v>7</v>
      </c>
      <c r="E39" s="40" t="s">
        <v>53</v>
      </c>
      <c r="F39" s="40"/>
      <c r="G39" s="166">
        <f>G40+G41</f>
        <v>436100</v>
      </c>
      <c r="H39" s="166">
        <f>H40+H41</f>
        <v>436100</v>
      </c>
      <c r="I39" s="166">
        <f>I40+I41</f>
        <v>0</v>
      </c>
      <c r="J39" s="163">
        <f t="shared" si="3"/>
        <v>100</v>
      </c>
    </row>
    <row r="40" spans="1:10" ht="79.2" x14ac:dyDescent="0.25">
      <c r="A40" s="175" t="s">
        <v>43</v>
      </c>
      <c r="B40" s="4">
        <v>948</v>
      </c>
      <c r="C40" s="184" t="s">
        <v>6</v>
      </c>
      <c r="D40" s="184" t="s">
        <v>7</v>
      </c>
      <c r="E40" s="184" t="s">
        <v>53</v>
      </c>
      <c r="F40" s="184" t="s">
        <v>42</v>
      </c>
      <c r="G40" s="189">
        <v>348792</v>
      </c>
      <c r="H40" s="189">
        <v>348792</v>
      </c>
      <c r="I40" s="187">
        <f>H40-G40</f>
        <v>0</v>
      </c>
      <c r="J40" s="187">
        <f t="shared" si="3"/>
        <v>100</v>
      </c>
    </row>
    <row r="41" spans="1:10" ht="26.4" x14ac:dyDescent="0.25">
      <c r="A41" s="175" t="s">
        <v>44</v>
      </c>
      <c r="B41" s="4">
        <v>948</v>
      </c>
      <c r="C41" s="184" t="s">
        <v>6</v>
      </c>
      <c r="D41" s="184" t="s">
        <v>7</v>
      </c>
      <c r="E41" s="184" t="s">
        <v>53</v>
      </c>
      <c r="F41" s="184" t="s">
        <v>41</v>
      </c>
      <c r="G41" s="189">
        <v>87308</v>
      </c>
      <c r="H41" s="189">
        <v>87308</v>
      </c>
      <c r="I41" s="187">
        <f>H41-G41</f>
        <v>0</v>
      </c>
      <c r="J41" s="187">
        <f t="shared" si="3"/>
        <v>100</v>
      </c>
    </row>
    <row r="42" spans="1:10" ht="26.4" x14ac:dyDescent="0.25">
      <c r="A42" s="173" t="s">
        <v>16</v>
      </c>
      <c r="B42" s="37">
        <v>948</v>
      </c>
      <c r="C42" s="1" t="s">
        <v>7</v>
      </c>
      <c r="D42" s="1" t="s">
        <v>57</v>
      </c>
      <c r="E42" s="1"/>
      <c r="F42" s="1"/>
      <c r="G42" s="164">
        <f>G43</f>
        <v>74500</v>
      </c>
      <c r="H42" s="164">
        <f t="shared" ref="H42:I44" si="10">H43</f>
        <v>74500</v>
      </c>
      <c r="I42" s="164">
        <f t="shared" si="10"/>
        <v>0</v>
      </c>
      <c r="J42" s="163">
        <f t="shared" si="3"/>
        <v>100</v>
      </c>
    </row>
    <row r="43" spans="1:10" ht="15.6" x14ac:dyDescent="0.25">
      <c r="A43" s="173" t="s">
        <v>35</v>
      </c>
      <c r="B43" s="37">
        <v>948</v>
      </c>
      <c r="C43" s="1" t="s">
        <v>7</v>
      </c>
      <c r="D43" s="1" t="s">
        <v>18</v>
      </c>
      <c r="E43" s="1"/>
      <c r="F43" s="1"/>
      <c r="G43" s="164">
        <f>G44</f>
        <v>74500</v>
      </c>
      <c r="H43" s="164">
        <f t="shared" si="10"/>
        <v>74500</v>
      </c>
      <c r="I43" s="164">
        <f t="shared" si="10"/>
        <v>0</v>
      </c>
      <c r="J43" s="163">
        <f t="shared" si="3"/>
        <v>100</v>
      </c>
    </row>
    <row r="44" spans="1:10" ht="95.25" customHeight="1" x14ac:dyDescent="0.25">
      <c r="A44" s="175" t="s">
        <v>60</v>
      </c>
      <c r="B44" s="4">
        <v>948</v>
      </c>
      <c r="C44" s="40" t="s">
        <v>7</v>
      </c>
      <c r="D44" s="40" t="s">
        <v>18</v>
      </c>
      <c r="E44" s="43" t="s">
        <v>61</v>
      </c>
      <c r="F44" s="40"/>
      <c r="G44" s="166">
        <f>G45</f>
        <v>74500</v>
      </c>
      <c r="H44" s="166">
        <f t="shared" si="10"/>
        <v>74500</v>
      </c>
      <c r="I44" s="166">
        <f t="shared" si="10"/>
        <v>0</v>
      </c>
      <c r="J44" s="163">
        <f t="shared" si="3"/>
        <v>100</v>
      </c>
    </row>
    <row r="45" spans="1:10" ht="30" customHeight="1" x14ac:dyDescent="0.25">
      <c r="A45" s="175" t="s">
        <v>44</v>
      </c>
      <c r="B45" s="4">
        <v>948</v>
      </c>
      <c r="C45" s="184" t="s">
        <v>7</v>
      </c>
      <c r="D45" s="184" t="s">
        <v>18</v>
      </c>
      <c r="E45" s="192" t="s">
        <v>61</v>
      </c>
      <c r="F45" s="184" t="s">
        <v>41</v>
      </c>
      <c r="G45" s="189">
        <v>74500</v>
      </c>
      <c r="H45" s="189">
        <v>74500</v>
      </c>
      <c r="I45" s="187">
        <f t="shared" ref="I45:I46" si="11">H45-G45</f>
        <v>0</v>
      </c>
      <c r="J45" s="187">
        <f t="shared" si="3"/>
        <v>100</v>
      </c>
    </row>
    <row r="46" spans="1:10" ht="20.25" customHeight="1" x14ac:dyDescent="0.25">
      <c r="A46" s="178" t="s">
        <v>39</v>
      </c>
      <c r="B46" s="37">
        <v>948</v>
      </c>
      <c r="C46" s="1" t="s">
        <v>9</v>
      </c>
      <c r="D46" s="1"/>
      <c r="E46" s="44"/>
      <c r="F46" s="1"/>
      <c r="G46" s="164">
        <f>G47++G52</f>
        <v>6720832.6900000004</v>
      </c>
      <c r="H46" s="164">
        <f>H47++H52</f>
        <v>4959256.7300000004</v>
      </c>
      <c r="I46" s="161">
        <f t="shared" si="11"/>
        <v>-1761575.96</v>
      </c>
      <c r="J46" s="161">
        <f t="shared" si="3"/>
        <v>73.789319846913187</v>
      </c>
    </row>
    <row r="47" spans="1:10" ht="27.75" customHeight="1" x14ac:dyDescent="0.25">
      <c r="A47" s="173" t="s">
        <v>38</v>
      </c>
      <c r="B47" s="37">
        <v>948</v>
      </c>
      <c r="C47" s="1" t="s">
        <v>9</v>
      </c>
      <c r="D47" s="1" t="s">
        <v>17</v>
      </c>
      <c r="E47" s="44"/>
      <c r="F47" s="1"/>
      <c r="G47" s="164">
        <f>G48</f>
        <v>6640832.6900000004</v>
      </c>
      <c r="H47" s="164">
        <f t="shared" ref="H47:I47" si="12">H48</f>
        <v>4879256.7300000004</v>
      </c>
      <c r="I47" s="164">
        <f t="shared" si="12"/>
        <v>-1761575.96</v>
      </c>
      <c r="J47" s="161">
        <f t="shared" si="3"/>
        <v>73.47356811665135</v>
      </c>
    </row>
    <row r="48" spans="1:10" ht="84.6" customHeight="1" x14ac:dyDescent="0.25">
      <c r="A48" s="179" t="s">
        <v>63</v>
      </c>
      <c r="B48" s="37">
        <v>948</v>
      </c>
      <c r="C48" s="1" t="s">
        <v>9</v>
      </c>
      <c r="D48" s="1" t="s">
        <v>17</v>
      </c>
      <c r="E48" s="1" t="s">
        <v>334</v>
      </c>
      <c r="F48" s="1"/>
      <c r="G48" s="164">
        <f>SUM(G49:G50)</f>
        <v>6640832.6900000004</v>
      </c>
      <c r="H48" s="164">
        <f t="shared" ref="H48:I48" si="13">SUM(H49:H50)</f>
        <v>4879256.7300000004</v>
      </c>
      <c r="I48" s="164">
        <f t="shared" si="13"/>
        <v>-1761575.96</v>
      </c>
      <c r="J48" s="161">
        <f t="shared" si="3"/>
        <v>73.47356811665135</v>
      </c>
    </row>
    <row r="49" spans="1:10" ht="39" customHeight="1" x14ac:dyDescent="0.25">
      <c r="A49" s="175" t="s">
        <v>44</v>
      </c>
      <c r="B49" s="4">
        <v>948</v>
      </c>
      <c r="C49" s="184" t="s">
        <v>9</v>
      </c>
      <c r="D49" s="184" t="s">
        <v>17</v>
      </c>
      <c r="E49" s="184" t="s">
        <v>334</v>
      </c>
      <c r="F49" s="184" t="s">
        <v>41</v>
      </c>
      <c r="G49" s="191">
        <f>1900470.03+595000+702625.3</f>
        <v>3198095.33</v>
      </c>
      <c r="H49" s="193">
        <f>879976.77+556542.6</f>
        <v>1436519.37</v>
      </c>
      <c r="I49" s="187">
        <f>H49-G49</f>
        <v>-1761575.96</v>
      </c>
      <c r="J49" s="187">
        <f t="shared" si="3"/>
        <v>44.917965906913729</v>
      </c>
    </row>
    <row r="50" spans="1:10" s="16" customFormat="1" x14ac:dyDescent="0.25">
      <c r="A50" s="175" t="s">
        <v>45</v>
      </c>
      <c r="B50" s="4">
        <v>948</v>
      </c>
      <c r="C50" s="184" t="s">
        <v>9</v>
      </c>
      <c r="D50" s="184" t="s">
        <v>17</v>
      </c>
      <c r="E50" s="184" t="s">
        <v>334</v>
      </c>
      <c r="F50" s="184" t="s">
        <v>23</v>
      </c>
      <c r="G50" s="191">
        <f>2739333.33+703404.03</f>
        <v>3442737.3600000003</v>
      </c>
      <c r="H50" s="191">
        <f>2739333.33+703404.03</f>
        <v>3442737.3600000003</v>
      </c>
      <c r="I50" s="187">
        <f>H50-G50</f>
        <v>0</v>
      </c>
      <c r="J50" s="187">
        <f t="shared" si="3"/>
        <v>100</v>
      </c>
    </row>
    <row r="51" spans="1:10" s="16" customFormat="1" ht="26.4" x14ac:dyDescent="0.25">
      <c r="A51" s="175" t="s">
        <v>340</v>
      </c>
      <c r="B51" s="4"/>
      <c r="C51" s="40" t="s">
        <v>9</v>
      </c>
      <c r="D51" s="40" t="s">
        <v>56</v>
      </c>
      <c r="E51" s="40"/>
      <c r="F51" s="40"/>
      <c r="G51" s="168">
        <f>G52</f>
        <v>80000</v>
      </c>
      <c r="H51" s="168">
        <f>H52</f>
        <v>80000</v>
      </c>
      <c r="I51" s="163">
        <f>G51-H51</f>
        <v>0</v>
      </c>
      <c r="J51" s="163">
        <f t="shared" si="3"/>
        <v>100</v>
      </c>
    </row>
    <row r="52" spans="1:10" s="16" customFormat="1" ht="26.4" x14ac:dyDescent="0.25">
      <c r="A52" s="175" t="s">
        <v>340</v>
      </c>
      <c r="B52" s="4"/>
      <c r="C52" s="40" t="s">
        <v>9</v>
      </c>
      <c r="D52" s="40" t="s">
        <v>56</v>
      </c>
      <c r="E52" s="40" t="s">
        <v>61</v>
      </c>
      <c r="F52" s="40"/>
      <c r="G52" s="168">
        <f>G53</f>
        <v>80000</v>
      </c>
      <c r="H52" s="168">
        <v>80000</v>
      </c>
      <c r="I52" s="163">
        <f>H52-G52</f>
        <v>0</v>
      </c>
      <c r="J52" s="163">
        <f t="shared" si="3"/>
        <v>100</v>
      </c>
    </row>
    <row r="53" spans="1:10" s="16" customFormat="1" x14ac:dyDescent="0.25">
      <c r="A53" s="175" t="s">
        <v>346</v>
      </c>
      <c r="B53" s="4"/>
      <c r="C53" s="184" t="s">
        <v>9</v>
      </c>
      <c r="D53" s="184" t="s">
        <v>56</v>
      </c>
      <c r="E53" s="184" t="s">
        <v>61</v>
      </c>
      <c r="F53" s="184" t="s">
        <v>41</v>
      </c>
      <c r="G53" s="191">
        <v>80000</v>
      </c>
      <c r="H53" s="191">
        <v>80000</v>
      </c>
      <c r="I53" s="187">
        <f>H53-G53</f>
        <v>0</v>
      </c>
      <c r="J53" s="187">
        <f t="shared" si="3"/>
        <v>100</v>
      </c>
    </row>
    <row r="54" spans="1:10" ht="15.6" x14ac:dyDescent="0.25">
      <c r="A54" s="173" t="s">
        <v>20</v>
      </c>
      <c r="B54" s="37">
        <v>948</v>
      </c>
      <c r="C54" s="1" t="s">
        <v>21</v>
      </c>
      <c r="D54" s="1"/>
      <c r="E54" s="1"/>
      <c r="F54" s="1"/>
      <c r="G54" s="164">
        <f>G55</f>
        <v>2451173.17</v>
      </c>
      <c r="H54" s="164">
        <f>H55</f>
        <v>2431580.58</v>
      </c>
      <c r="I54" s="164">
        <f>I55</f>
        <v>-19592.589999999851</v>
      </c>
      <c r="J54" s="163">
        <f t="shared" si="3"/>
        <v>99.200685196794979</v>
      </c>
    </row>
    <row r="55" spans="1:10" ht="15.6" x14ac:dyDescent="0.25">
      <c r="A55" s="180" t="s">
        <v>22</v>
      </c>
      <c r="B55" s="37">
        <v>948</v>
      </c>
      <c r="C55" s="1" t="s">
        <v>19</v>
      </c>
      <c r="D55" s="1" t="s">
        <v>7</v>
      </c>
      <c r="E55" s="1"/>
      <c r="F55" s="1"/>
      <c r="G55" s="164">
        <f>G56+G58</f>
        <v>2451173.17</v>
      </c>
      <c r="H55" s="164">
        <f>H56+H58</f>
        <v>2431580.58</v>
      </c>
      <c r="I55" s="164">
        <f>I56+I58</f>
        <v>-19592.589999999851</v>
      </c>
      <c r="J55" s="163">
        <f t="shared" si="3"/>
        <v>99.200685196794979</v>
      </c>
    </row>
    <row r="56" spans="1:10" ht="92.4" x14ac:dyDescent="0.25">
      <c r="A56" s="181" t="s">
        <v>64</v>
      </c>
      <c r="B56" s="4">
        <v>948</v>
      </c>
      <c r="C56" s="40" t="s">
        <v>19</v>
      </c>
      <c r="D56" s="40" t="s">
        <v>7</v>
      </c>
      <c r="E56" s="40" t="s">
        <v>61</v>
      </c>
      <c r="F56" s="40"/>
      <c r="G56" s="165">
        <f>G57</f>
        <v>2272422.17</v>
      </c>
      <c r="H56" s="166">
        <f>H57</f>
        <v>2252829.58</v>
      </c>
      <c r="I56" s="166">
        <f>I57</f>
        <v>-19592.589999999851</v>
      </c>
      <c r="J56" s="163">
        <f t="shared" si="3"/>
        <v>99.137810295170652</v>
      </c>
    </row>
    <row r="57" spans="1:10" ht="26.4" x14ac:dyDescent="0.25">
      <c r="A57" s="175" t="s">
        <v>44</v>
      </c>
      <c r="B57" s="4">
        <v>948</v>
      </c>
      <c r="C57" s="184" t="s">
        <v>19</v>
      </c>
      <c r="D57" s="184" t="s">
        <v>7</v>
      </c>
      <c r="E57" s="184" t="s">
        <v>61</v>
      </c>
      <c r="F57" s="188" t="s">
        <v>41</v>
      </c>
      <c r="G57" s="189">
        <f>1962089.17+310333</f>
        <v>2272422.17</v>
      </c>
      <c r="H57" s="190">
        <f>1942496.58+310333</f>
        <v>2252829.58</v>
      </c>
      <c r="I57" s="187">
        <f>H57-G57</f>
        <v>-19592.589999999851</v>
      </c>
      <c r="J57" s="187">
        <f t="shared" si="3"/>
        <v>99.137810295170652</v>
      </c>
    </row>
    <row r="58" spans="1:10" ht="39.6" x14ac:dyDescent="0.25">
      <c r="A58" s="175" t="s">
        <v>49</v>
      </c>
      <c r="B58" s="4">
        <v>948</v>
      </c>
      <c r="C58" s="40" t="s">
        <v>19</v>
      </c>
      <c r="D58" s="40" t="s">
        <v>7</v>
      </c>
      <c r="E58" s="40" t="s">
        <v>53</v>
      </c>
      <c r="F58" s="40"/>
      <c r="G58" s="166">
        <f>G59+G60</f>
        <v>178751</v>
      </c>
      <c r="H58" s="166">
        <f>H59+H60</f>
        <v>178751</v>
      </c>
      <c r="I58" s="166">
        <f>I59+I60</f>
        <v>0</v>
      </c>
      <c r="J58" s="163">
        <f t="shared" si="3"/>
        <v>100</v>
      </c>
    </row>
    <row r="59" spans="1:10" ht="26.4" x14ac:dyDescent="0.25">
      <c r="A59" s="175" t="s">
        <v>44</v>
      </c>
      <c r="B59" s="4">
        <v>948</v>
      </c>
      <c r="C59" s="184" t="s">
        <v>19</v>
      </c>
      <c r="D59" s="184" t="s">
        <v>7</v>
      </c>
      <c r="E59" s="184" t="s">
        <v>53</v>
      </c>
      <c r="F59" s="184" t="s">
        <v>41</v>
      </c>
      <c r="G59" s="189">
        <v>168312</v>
      </c>
      <c r="H59" s="189">
        <v>168312</v>
      </c>
      <c r="I59" s="187">
        <f>H59-G59</f>
        <v>0</v>
      </c>
      <c r="J59" s="187">
        <f t="shared" si="3"/>
        <v>100</v>
      </c>
    </row>
    <row r="60" spans="1:10" x14ac:dyDescent="0.25">
      <c r="A60" s="177" t="s">
        <v>50</v>
      </c>
      <c r="B60" s="4">
        <v>948</v>
      </c>
      <c r="C60" s="184" t="s">
        <v>19</v>
      </c>
      <c r="D60" s="184" t="s">
        <v>7</v>
      </c>
      <c r="E60" s="184" t="s">
        <v>53</v>
      </c>
      <c r="F60" s="184" t="s">
        <v>47</v>
      </c>
      <c r="G60" s="189">
        <v>10439</v>
      </c>
      <c r="H60" s="189">
        <v>10439</v>
      </c>
      <c r="I60" s="187">
        <f>H60-G60</f>
        <v>0</v>
      </c>
      <c r="J60" s="187">
        <f t="shared" si="3"/>
        <v>100</v>
      </c>
    </row>
    <row r="61" spans="1:10" ht="22.5" customHeight="1" x14ac:dyDescent="0.25">
      <c r="A61" s="173" t="s">
        <v>25</v>
      </c>
      <c r="B61" s="37">
        <v>948</v>
      </c>
      <c r="C61" s="1" t="s">
        <v>26</v>
      </c>
      <c r="D61" s="1"/>
      <c r="E61" s="44"/>
      <c r="F61" s="1"/>
      <c r="G61" s="164">
        <f>G62</f>
        <v>91000</v>
      </c>
      <c r="H61" s="164">
        <f t="shared" ref="H61:I61" si="14">H62</f>
        <v>91000</v>
      </c>
      <c r="I61" s="164">
        <f t="shared" si="14"/>
        <v>0</v>
      </c>
      <c r="J61" s="163">
        <f t="shared" si="3"/>
        <v>100</v>
      </c>
    </row>
    <row r="62" spans="1:10" ht="31.5" customHeight="1" x14ac:dyDescent="0.25">
      <c r="A62" s="180" t="s">
        <v>27</v>
      </c>
      <c r="B62" s="37">
        <v>948</v>
      </c>
      <c r="C62" s="1" t="s">
        <v>10</v>
      </c>
      <c r="D62" s="1" t="s">
        <v>10</v>
      </c>
      <c r="E62" s="1"/>
      <c r="F62" s="1"/>
      <c r="G62" s="164">
        <f t="shared" ref="G62:I62" si="15">G63</f>
        <v>91000</v>
      </c>
      <c r="H62" s="164">
        <f t="shared" si="15"/>
        <v>91000</v>
      </c>
      <c r="I62" s="164">
        <f t="shared" si="15"/>
        <v>0</v>
      </c>
      <c r="J62" s="163">
        <f t="shared" si="3"/>
        <v>100</v>
      </c>
    </row>
    <row r="63" spans="1:10" ht="92.4" x14ac:dyDescent="0.25">
      <c r="A63" s="182" t="s">
        <v>60</v>
      </c>
      <c r="B63" s="4">
        <v>948</v>
      </c>
      <c r="C63" s="40" t="s">
        <v>10</v>
      </c>
      <c r="D63" s="40" t="s">
        <v>10</v>
      </c>
      <c r="E63" s="40" t="s">
        <v>61</v>
      </c>
      <c r="F63" s="40"/>
      <c r="G63" s="166">
        <f>G64</f>
        <v>91000</v>
      </c>
      <c r="H63" s="166">
        <f>H64</f>
        <v>91000</v>
      </c>
      <c r="I63" s="166">
        <f>I64</f>
        <v>0</v>
      </c>
      <c r="J63" s="163">
        <f t="shared" si="3"/>
        <v>100</v>
      </c>
    </row>
    <row r="64" spans="1:10" ht="26.4" x14ac:dyDescent="0.25">
      <c r="A64" s="175" t="s">
        <v>44</v>
      </c>
      <c r="B64" s="4">
        <v>948</v>
      </c>
      <c r="C64" s="184" t="s">
        <v>10</v>
      </c>
      <c r="D64" s="184" t="s">
        <v>10</v>
      </c>
      <c r="E64" s="184" t="s">
        <v>61</v>
      </c>
      <c r="F64" s="184" t="s">
        <v>41</v>
      </c>
      <c r="G64" s="189">
        <v>91000</v>
      </c>
      <c r="H64" s="189">
        <v>91000</v>
      </c>
      <c r="I64" s="187">
        <f>H64-G64</f>
        <v>0</v>
      </c>
      <c r="J64" s="187">
        <f t="shared" si="3"/>
        <v>100</v>
      </c>
    </row>
    <row r="65" spans="1:10" ht="15.6" x14ac:dyDescent="0.25">
      <c r="A65" s="173" t="s">
        <v>36</v>
      </c>
      <c r="B65" s="37">
        <v>948</v>
      </c>
      <c r="C65" s="1" t="s">
        <v>28</v>
      </c>
      <c r="D65" s="1"/>
      <c r="E65" s="1"/>
      <c r="F65" s="1"/>
      <c r="G65" s="164">
        <f>G66+G70</f>
        <v>6321218</v>
      </c>
      <c r="H65" s="164">
        <f>H66+H70</f>
        <v>6305310.6399999997</v>
      </c>
      <c r="I65" s="164">
        <f>I66+I70</f>
        <v>-15907.360000000102</v>
      </c>
      <c r="J65" s="163">
        <f t="shared" si="3"/>
        <v>99.748349764238469</v>
      </c>
    </row>
    <row r="66" spans="1:10" ht="15.6" x14ac:dyDescent="0.25">
      <c r="A66" s="173" t="s">
        <v>29</v>
      </c>
      <c r="B66" s="37">
        <v>948</v>
      </c>
      <c r="C66" s="1" t="s">
        <v>28</v>
      </c>
      <c r="D66" s="1" t="s">
        <v>4</v>
      </c>
      <c r="E66" s="1"/>
      <c r="F66" s="1"/>
      <c r="G66" s="164">
        <f>G67</f>
        <v>4936473</v>
      </c>
      <c r="H66" s="164">
        <f>H67</f>
        <v>4920565.6399999997</v>
      </c>
      <c r="I66" s="164">
        <f>I67</f>
        <v>-15907.360000000102</v>
      </c>
      <c r="J66" s="163">
        <f t="shared" si="3"/>
        <v>99.677758594040725</v>
      </c>
    </row>
    <row r="67" spans="1:10" ht="92.4" x14ac:dyDescent="0.25">
      <c r="A67" s="182" t="s">
        <v>60</v>
      </c>
      <c r="B67" s="4">
        <v>948</v>
      </c>
      <c r="C67" s="40" t="s">
        <v>28</v>
      </c>
      <c r="D67" s="40" t="s">
        <v>4</v>
      </c>
      <c r="E67" s="43" t="s">
        <v>61</v>
      </c>
      <c r="F67" s="41"/>
      <c r="G67" s="166">
        <f>G68+G69</f>
        <v>4936473</v>
      </c>
      <c r="H67" s="167">
        <f>H68+H69</f>
        <v>4920565.6399999997</v>
      </c>
      <c r="I67" s="166">
        <f>I68+I69</f>
        <v>-15907.360000000102</v>
      </c>
      <c r="J67" s="163">
        <f t="shared" si="3"/>
        <v>99.677758594040725</v>
      </c>
    </row>
    <row r="68" spans="1:10" ht="26.4" x14ac:dyDescent="0.25">
      <c r="A68" s="175" t="s">
        <v>44</v>
      </c>
      <c r="B68" s="4">
        <v>948</v>
      </c>
      <c r="C68" s="184" t="s">
        <v>28</v>
      </c>
      <c r="D68" s="184" t="s">
        <v>4</v>
      </c>
      <c r="E68" s="192" t="s">
        <v>61</v>
      </c>
      <c r="F68" s="188" t="s">
        <v>41</v>
      </c>
      <c r="G68" s="189">
        <v>1098062</v>
      </c>
      <c r="H68" s="190">
        <v>1082154.6399999999</v>
      </c>
      <c r="I68" s="187">
        <f>H68-G68</f>
        <v>-15907.360000000102</v>
      </c>
      <c r="J68" s="187">
        <f t="shared" si="3"/>
        <v>98.551324060025749</v>
      </c>
    </row>
    <row r="69" spans="1:10" x14ac:dyDescent="0.25">
      <c r="A69" s="175" t="s">
        <v>45</v>
      </c>
      <c r="B69" s="4">
        <v>948</v>
      </c>
      <c r="C69" s="184" t="s">
        <v>28</v>
      </c>
      <c r="D69" s="184" t="s">
        <v>4</v>
      </c>
      <c r="E69" s="192" t="s">
        <v>61</v>
      </c>
      <c r="F69" s="188" t="s">
        <v>23</v>
      </c>
      <c r="G69" s="189">
        <f>3113794+724617</f>
        <v>3838411</v>
      </c>
      <c r="H69" s="189">
        <f>3113794+724617</f>
        <v>3838411</v>
      </c>
      <c r="I69" s="187">
        <f>H69-G69</f>
        <v>0</v>
      </c>
      <c r="J69" s="187">
        <f t="shared" si="3"/>
        <v>100</v>
      </c>
    </row>
    <row r="70" spans="1:10" ht="26.4" x14ac:dyDescent="0.25">
      <c r="A70" s="176" t="s">
        <v>59</v>
      </c>
      <c r="B70" s="37">
        <v>948</v>
      </c>
      <c r="C70" s="1" t="s">
        <v>28</v>
      </c>
      <c r="D70" s="1" t="s">
        <v>9</v>
      </c>
      <c r="E70" s="2"/>
      <c r="F70" s="3"/>
      <c r="G70" s="164">
        <f t="shared" ref="G70:I71" si="16">G71</f>
        <v>1384745</v>
      </c>
      <c r="H70" s="169">
        <f t="shared" si="16"/>
        <v>1384745</v>
      </c>
      <c r="I70" s="164">
        <f t="shared" si="16"/>
        <v>0</v>
      </c>
      <c r="J70" s="163">
        <f t="shared" si="3"/>
        <v>100</v>
      </c>
    </row>
    <row r="71" spans="1:10" ht="92.4" x14ac:dyDescent="0.25">
      <c r="A71" s="182" t="s">
        <v>60</v>
      </c>
      <c r="B71" s="4">
        <v>948</v>
      </c>
      <c r="C71" s="40" t="s">
        <v>28</v>
      </c>
      <c r="D71" s="40" t="s">
        <v>9</v>
      </c>
      <c r="E71" s="43" t="s">
        <v>61</v>
      </c>
      <c r="F71" s="40"/>
      <c r="G71" s="166">
        <f t="shared" si="16"/>
        <v>1384745</v>
      </c>
      <c r="H71" s="166">
        <f t="shared" si="16"/>
        <v>1384745</v>
      </c>
      <c r="I71" s="166">
        <f t="shared" si="16"/>
        <v>0</v>
      </c>
      <c r="J71" s="163">
        <f t="shared" si="3"/>
        <v>100</v>
      </c>
    </row>
    <row r="72" spans="1:10" x14ac:dyDescent="0.25">
      <c r="A72" s="175" t="s">
        <v>45</v>
      </c>
      <c r="B72" s="4">
        <v>948</v>
      </c>
      <c r="C72" s="184" t="s">
        <v>28</v>
      </c>
      <c r="D72" s="184" t="s">
        <v>9</v>
      </c>
      <c r="E72" s="192" t="s">
        <v>61</v>
      </c>
      <c r="F72" s="184" t="s">
        <v>23</v>
      </c>
      <c r="G72" s="189">
        <f>1024062+360683</f>
        <v>1384745</v>
      </c>
      <c r="H72" s="189">
        <f>1024062+360683</f>
        <v>1384745</v>
      </c>
      <c r="I72" s="187">
        <f>H72-G72</f>
        <v>0</v>
      </c>
      <c r="J72" s="187">
        <f t="shared" si="3"/>
        <v>100</v>
      </c>
    </row>
    <row r="73" spans="1:10" ht="15.6" x14ac:dyDescent="0.25">
      <c r="A73" s="173" t="s">
        <v>31</v>
      </c>
      <c r="B73" s="37">
        <v>948</v>
      </c>
      <c r="C73" s="1" t="s">
        <v>18</v>
      </c>
      <c r="D73" s="1"/>
      <c r="E73" s="1"/>
      <c r="F73" s="1"/>
      <c r="G73" s="164">
        <f>G74+G77</f>
        <v>161137.68</v>
      </c>
      <c r="H73" s="164">
        <f>H74+H77</f>
        <v>161137.68</v>
      </c>
      <c r="I73" s="164">
        <f>I74</f>
        <v>0</v>
      </c>
      <c r="J73" s="164">
        <f>J74</f>
        <v>100</v>
      </c>
    </row>
    <row r="74" spans="1:10" ht="15.6" x14ac:dyDescent="0.25">
      <c r="A74" s="173" t="s">
        <v>33</v>
      </c>
      <c r="B74" s="37">
        <v>948</v>
      </c>
      <c r="C74" s="1" t="s">
        <v>18</v>
      </c>
      <c r="D74" s="1" t="s">
        <v>4</v>
      </c>
      <c r="E74" s="1"/>
      <c r="F74" s="1"/>
      <c r="G74" s="164">
        <f t="shared" ref="G74:I75" si="17">G75</f>
        <v>6000</v>
      </c>
      <c r="H74" s="164">
        <f t="shared" si="17"/>
        <v>6000</v>
      </c>
      <c r="I74" s="164">
        <f t="shared" si="17"/>
        <v>0</v>
      </c>
      <c r="J74" s="163">
        <f t="shared" ref="J74:J91" si="18">H74/G74*100</f>
        <v>100</v>
      </c>
    </row>
    <row r="75" spans="1:10" ht="39.6" x14ac:dyDescent="0.25">
      <c r="A75" s="175" t="s">
        <v>49</v>
      </c>
      <c r="B75" s="49">
        <v>948</v>
      </c>
      <c r="C75" s="50" t="s">
        <v>18</v>
      </c>
      <c r="D75" s="50" t="s">
        <v>4</v>
      </c>
      <c r="E75" s="51">
        <v>990</v>
      </c>
      <c r="F75" s="50"/>
      <c r="G75" s="170">
        <f t="shared" si="17"/>
        <v>6000</v>
      </c>
      <c r="H75" s="170">
        <f t="shared" si="17"/>
        <v>6000</v>
      </c>
      <c r="I75" s="170">
        <f t="shared" si="17"/>
        <v>0</v>
      </c>
      <c r="J75" s="171">
        <f t="shared" si="18"/>
        <v>100</v>
      </c>
    </row>
    <row r="76" spans="1:10" ht="26.4" x14ac:dyDescent="0.25">
      <c r="A76" s="175" t="s">
        <v>51</v>
      </c>
      <c r="B76" s="4">
        <v>948</v>
      </c>
      <c r="C76" s="184" t="s">
        <v>18</v>
      </c>
      <c r="D76" s="184" t="s">
        <v>4</v>
      </c>
      <c r="E76" s="194">
        <v>990</v>
      </c>
      <c r="F76" s="184" t="s">
        <v>46</v>
      </c>
      <c r="G76" s="189">
        <v>6000</v>
      </c>
      <c r="H76" s="189">
        <v>6000</v>
      </c>
      <c r="I76" s="187">
        <f>H76-G76</f>
        <v>0</v>
      </c>
      <c r="J76" s="187">
        <f t="shared" si="18"/>
        <v>100</v>
      </c>
    </row>
    <row r="77" spans="1:10" x14ac:dyDescent="0.25">
      <c r="A77" s="175"/>
      <c r="B77" s="4"/>
      <c r="C77" s="40" t="s">
        <v>18</v>
      </c>
      <c r="D77" s="40" t="s">
        <v>9</v>
      </c>
      <c r="E77" s="27"/>
      <c r="F77" s="40"/>
      <c r="G77" s="166">
        <f>G78</f>
        <v>155137.68</v>
      </c>
      <c r="H77" s="166">
        <f>H78</f>
        <v>155137.68</v>
      </c>
      <c r="I77" s="163">
        <f t="shared" ref="I77:I79" si="19">H77-G77</f>
        <v>0</v>
      </c>
      <c r="J77" s="163">
        <f t="shared" si="18"/>
        <v>100</v>
      </c>
    </row>
    <row r="78" spans="1:10" x14ac:dyDescent="0.25">
      <c r="A78" s="175"/>
      <c r="B78" s="4"/>
      <c r="C78" s="40" t="s">
        <v>18</v>
      </c>
      <c r="D78" s="40" t="s">
        <v>9</v>
      </c>
      <c r="E78" s="27">
        <v>990</v>
      </c>
      <c r="F78" s="40"/>
      <c r="G78" s="166">
        <f>G79</f>
        <v>155137.68</v>
      </c>
      <c r="H78" s="166">
        <f>H79</f>
        <v>155137.68</v>
      </c>
      <c r="I78" s="163">
        <f t="shared" si="19"/>
        <v>0</v>
      </c>
      <c r="J78" s="163">
        <f t="shared" si="18"/>
        <v>100</v>
      </c>
    </row>
    <row r="79" spans="1:10" x14ac:dyDescent="0.25">
      <c r="A79" s="175"/>
      <c r="B79" s="4"/>
      <c r="C79" s="184" t="s">
        <v>18</v>
      </c>
      <c r="D79" s="184" t="s">
        <v>9</v>
      </c>
      <c r="E79" s="194">
        <v>990</v>
      </c>
      <c r="F79" s="184" t="s">
        <v>23</v>
      </c>
      <c r="G79" s="189">
        <v>155137.68</v>
      </c>
      <c r="H79" s="189">
        <v>155137.68</v>
      </c>
      <c r="I79" s="187">
        <f t="shared" si="19"/>
        <v>0</v>
      </c>
      <c r="J79" s="187">
        <f t="shared" si="18"/>
        <v>100</v>
      </c>
    </row>
    <row r="80" spans="1:10" ht="15.6" x14ac:dyDescent="0.25">
      <c r="A80" s="173" t="s">
        <v>30</v>
      </c>
      <c r="B80" s="37">
        <v>948</v>
      </c>
      <c r="C80" s="1" t="s">
        <v>11</v>
      </c>
      <c r="D80" s="1"/>
      <c r="E80" s="1"/>
      <c r="F80" s="1"/>
      <c r="G80" s="164">
        <f>G81</f>
        <v>47269</v>
      </c>
      <c r="H80" s="164">
        <f>H81</f>
        <v>47268.5</v>
      </c>
      <c r="I80" s="164">
        <f>I81</f>
        <v>-0.5</v>
      </c>
      <c r="J80" s="161">
        <f t="shared" si="18"/>
        <v>99.998942224290772</v>
      </c>
    </row>
    <row r="81" spans="1:10" ht="15.6" x14ac:dyDescent="0.25">
      <c r="A81" s="174" t="s">
        <v>37</v>
      </c>
      <c r="B81" s="37">
        <v>948</v>
      </c>
      <c r="C81" s="1" t="s">
        <v>11</v>
      </c>
      <c r="D81" s="1" t="s">
        <v>6</v>
      </c>
      <c r="E81" s="1"/>
      <c r="F81" s="1"/>
      <c r="G81" s="164">
        <f>G82+G85</f>
        <v>47269</v>
      </c>
      <c r="H81" s="164">
        <f>H82+H85</f>
        <v>47268.5</v>
      </c>
      <c r="I81" s="164">
        <f>I82+I85</f>
        <v>-0.5</v>
      </c>
      <c r="J81" s="161">
        <f t="shared" si="18"/>
        <v>99.998942224290772</v>
      </c>
    </row>
    <row r="82" spans="1:10" ht="98.25" customHeight="1" x14ac:dyDescent="0.25">
      <c r="A82" s="182" t="s">
        <v>60</v>
      </c>
      <c r="B82" s="49">
        <v>948</v>
      </c>
      <c r="C82" s="50" t="s">
        <v>11</v>
      </c>
      <c r="D82" s="50" t="s">
        <v>6</v>
      </c>
      <c r="E82" s="52" t="s">
        <v>61</v>
      </c>
      <c r="F82" s="50"/>
      <c r="G82" s="170">
        <f>G83+G84</f>
        <v>32333</v>
      </c>
      <c r="H82" s="170">
        <f>H83+H84</f>
        <v>32332.5</v>
      </c>
      <c r="I82" s="170">
        <f>I84</f>
        <v>-0.5</v>
      </c>
      <c r="J82" s="170">
        <f>J84</f>
        <v>99.965108164689468</v>
      </c>
    </row>
    <row r="83" spans="1:10" ht="34.5" customHeight="1" x14ac:dyDescent="0.25">
      <c r="A83" s="175"/>
      <c r="B83" s="4">
        <v>948</v>
      </c>
      <c r="C83" s="184" t="s">
        <v>11</v>
      </c>
      <c r="D83" s="184" t="s">
        <v>6</v>
      </c>
      <c r="E83" s="192" t="s">
        <v>61</v>
      </c>
      <c r="F83" s="184" t="s">
        <v>42</v>
      </c>
      <c r="G83" s="189">
        <v>30900</v>
      </c>
      <c r="H83" s="189">
        <v>30900</v>
      </c>
      <c r="I83" s="187">
        <f>H83-G83</f>
        <v>0</v>
      </c>
      <c r="J83" s="187">
        <f>H83/G83*100</f>
        <v>100</v>
      </c>
    </row>
    <row r="84" spans="1:10" ht="34.5" customHeight="1" x14ac:dyDescent="0.25">
      <c r="A84" s="175" t="s">
        <v>44</v>
      </c>
      <c r="B84" s="4">
        <v>948</v>
      </c>
      <c r="C84" s="184" t="s">
        <v>11</v>
      </c>
      <c r="D84" s="184" t="s">
        <v>6</v>
      </c>
      <c r="E84" s="192" t="s">
        <v>61</v>
      </c>
      <c r="F84" s="184" t="s">
        <v>41</v>
      </c>
      <c r="G84" s="189">
        <v>1433</v>
      </c>
      <c r="H84" s="189">
        <v>1432.5</v>
      </c>
      <c r="I84" s="187">
        <f>H84-G84</f>
        <v>-0.5</v>
      </c>
      <c r="J84" s="187">
        <f t="shared" si="18"/>
        <v>99.965108164689468</v>
      </c>
    </row>
    <row r="85" spans="1:10" ht="43.5" customHeight="1" x14ac:dyDescent="0.25">
      <c r="A85" s="175" t="s">
        <v>49</v>
      </c>
      <c r="B85" s="49">
        <v>948</v>
      </c>
      <c r="C85" s="50" t="s">
        <v>11</v>
      </c>
      <c r="D85" s="50" t="s">
        <v>6</v>
      </c>
      <c r="E85" s="51">
        <v>990</v>
      </c>
      <c r="F85" s="50"/>
      <c r="G85" s="170">
        <f>G86</f>
        <v>14936</v>
      </c>
      <c r="H85" s="170">
        <f>H86</f>
        <v>14936</v>
      </c>
      <c r="I85" s="170">
        <f>I86</f>
        <v>0</v>
      </c>
      <c r="J85" s="171">
        <f t="shared" si="18"/>
        <v>100</v>
      </c>
    </row>
    <row r="86" spans="1:10" ht="20.25" customHeight="1" x14ac:dyDescent="0.25">
      <c r="A86" s="177" t="s">
        <v>50</v>
      </c>
      <c r="B86" s="4">
        <v>948</v>
      </c>
      <c r="C86" s="184" t="s">
        <v>11</v>
      </c>
      <c r="D86" s="184" t="s">
        <v>6</v>
      </c>
      <c r="E86" s="194">
        <v>990</v>
      </c>
      <c r="F86" s="184" t="s">
        <v>47</v>
      </c>
      <c r="G86" s="189">
        <v>14936</v>
      </c>
      <c r="H86" s="189">
        <v>14936</v>
      </c>
      <c r="I86" s="187">
        <f>H86-G86</f>
        <v>0</v>
      </c>
      <c r="J86" s="187">
        <f t="shared" si="18"/>
        <v>100</v>
      </c>
    </row>
    <row r="87" spans="1:10" ht="42" customHeight="1" x14ac:dyDescent="0.25">
      <c r="A87" s="173" t="s">
        <v>58</v>
      </c>
      <c r="B87" s="37">
        <v>948</v>
      </c>
      <c r="C87" s="1" t="s">
        <v>56</v>
      </c>
      <c r="D87" s="1"/>
      <c r="E87" s="1"/>
      <c r="F87" s="1"/>
      <c r="G87" s="164">
        <f>G89</f>
        <v>120000</v>
      </c>
      <c r="H87" s="164">
        <f>H89</f>
        <v>120000</v>
      </c>
      <c r="I87" s="164">
        <f>I89</f>
        <v>0</v>
      </c>
      <c r="J87" s="161">
        <f t="shared" si="18"/>
        <v>100</v>
      </c>
    </row>
    <row r="88" spans="1:10" ht="52.5" customHeight="1" x14ac:dyDescent="0.25">
      <c r="A88" s="173" t="s">
        <v>65</v>
      </c>
      <c r="B88" s="37">
        <v>948</v>
      </c>
      <c r="C88" s="1" t="s">
        <v>56</v>
      </c>
      <c r="D88" s="1" t="s">
        <v>9</v>
      </c>
      <c r="E88" s="1"/>
      <c r="F88" s="1"/>
      <c r="G88" s="164">
        <f>G89</f>
        <v>120000</v>
      </c>
      <c r="H88" s="164">
        <f>H89</f>
        <v>120000</v>
      </c>
      <c r="I88" s="164">
        <f>I89</f>
        <v>0</v>
      </c>
      <c r="J88" s="161">
        <f t="shared" si="18"/>
        <v>100</v>
      </c>
    </row>
    <row r="89" spans="1:10" ht="45" customHeight="1" x14ac:dyDescent="0.25">
      <c r="A89" s="175" t="s">
        <v>49</v>
      </c>
      <c r="B89" s="49">
        <v>948</v>
      </c>
      <c r="C89" s="50" t="s">
        <v>56</v>
      </c>
      <c r="D89" s="50" t="s">
        <v>9</v>
      </c>
      <c r="E89" s="51">
        <v>990</v>
      </c>
      <c r="F89" s="50"/>
      <c r="G89" s="170">
        <f>SUM(G90)</f>
        <v>120000</v>
      </c>
      <c r="H89" s="170">
        <f>SUM(H90)</f>
        <v>120000</v>
      </c>
      <c r="I89" s="170">
        <f>SUM(I90)</f>
        <v>0</v>
      </c>
      <c r="J89" s="171">
        <f t="shared" si="18"/>
        <v>100</v>
      </c>
    </row>
    <row r="90" spans="1:10" ht="27.75" customHeight="1" x14ac:dyDescent="0.25">
      <c r="A90" s="175" t="s">
        <v>44</v>
      </c>
      <c r="B90" s="4">
        <v>948</v>
      </c>
      <c r="C90" s="184" t="s">
        <v>56</v>
      </c>
      <c r="D90" s="184" t="s">
        <v>9</v>
      </c>
      <c r="E90" s="194">
        <v>990</v>
      </c>
      <c r="F90" s="184" t="s">
        <v>41</v>
      </c>
      <c r="G90" s="189">
        <v>120000</v>
      </c>
      <c r="H90" s="189">
        <v>120000</v>
      </c>
      <c r="I90" s="187">
        <f>H90-G90</f>
        <v>0</v>
      </c>
      <c r="J90" s="187">
        <f t="shared" si="18"/>
        <v>100</v>
      </c>
    </row>
    <row r="91" spans="1:10" ht="26.25" customHeight="1" x14ac:dyDescent="0.25">
      <c r="A91" s="44" t="s">
        <v>32</v>
      </c>
      <c r="B91" s="45"/>
      <c r="C91" s="46"/>
      <c r="D91" s="46"/>
      <c r="E91" s="46"/>
      <c r="F91" s="46"/>
      <c r="G91" s="164">
        <f>G12+G37+G42+G54+G61+G73+G80+G87+G65+G46</f>
        <v>20607099.539999999</v>
      </c>
      <c r="H91" s="164">
        <f>H12+H37+H42+H54+H61+H73+H80+H87+H65+H46</f>
        <v>18705299.710000001</v>
      </c>
      <c r="I91" s="164">
        <f>I12+I37+I42+I54+I61+I73+I80+I87+I65+I46</f>
        <v>-1901799.8299999998</v>
      </c>
      <c r="J91" s="161">
        <f t="shared" si="18"/>
        <v>90.771142603992104</v>
      </c>
    </row>
    <row r="96" spans="1:10" x14ac:dyDescent="0.25">
      <c r="G96" s="196"/>
    </row>
    <row r="102" spans="8:8" x14ac:dyDescent="0.25">
      <c r="H102" s="21" t="s">
        <v>256</v>
      </c>
    </row>
  </sheetData>
  <autoFilter ref="A10:J91"/>
  <mergeCells count="2">
    <mergeCell ref="A6:J6"/>
    <mergeCell ref="A7:J7"/>
  </mergeCells>
  <phoneticPr fontId="2" type="noConversion"/>
  <pageMargins left="0.74803149606299213" right="0.19685039370078741" top="0.39370078740157483" bottom="0" header="0" footer="0"/>
  <pageSetup paperSize="9" scale="4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3"/>
    </sheetView>
  </sheetViews>
  <sheetFormatPr defaultColWidth="9.109375" defaultRowHeight="10.199999999999999" x14ac:dyDescent="0.2"/>
  <cols>
    <col min="1" max="1" width="37.44140625" style="61" customWidth="1"/>
    <col min="2" max="2" width="6.44140625" style="62" customWidth="1"/>
    <col min="3" max="3" width="35.33203125" style="62" customWidth="1"/>
    <col min="4" max="4" width="39" style="61" customWidth="1"/>
    <col min="5" max="16384" width="9.109375" style="63"/>
  </cols>
  <sheetData>
    <row r="1" spans="1:4" s="61" customFormat="1" ht="15.6" x14ac:dyDescent="0.3">
      <c r="A1" s="293"/>
      <c r="B1" s="301"/>
      <c r="C1" s="301"/>
      <c r="D1" s="334" t="s">
        <v>175</v>
      </c>
    </row>
    <row r="2" spans="1:4" s="61" customFormat="1" ht="15.6" x14ac:dyDescent="0.3">
      <c r="A2" s="293"/>
      <c r="B2" s="301"/>
      <c r="C2" s="324"/>
      <c r="D2" s="334" t="s">
        <v>423</v>
      </c>
    </row>
    <row r="3" spans="1:4" s="61" customFormat="1" ht="18.75" customHeight="1" x14ac:dyDescent="0.3">
      <c r="A3" s="293"/>
      <c r="B3" s="301"/>
      <c r="C3" s="301"/>
      <c r="D3" s="334" t="s">
        <v>176</v>
      </c>
    </row>
    <row r="4" spans="1:4" s="61" customFormat="1" ht="18.75" customHeight="1" x14ac:dyDescent="0.3">
      <c r="A4" s="293"/>
      <c r="B4" s="301"/>
      <c r="C4" s="301"/>
      <c r="D4" s="334" t="s">
        <v>421</v>
      </c>
    </row>
    <row r="5" spans="1:4" s="61" customFormat="1" ht="50.4" customHeight="1" x14ac:dyDescent="0.2">
      <c r="A5" s="399" t="s">
        <v>427</v>
      </c>
      <c r="B5" s="399"/>
      <c r="C5" s="399"/>
      <c r="D5" s="399"/>
    </row>
    <row r="6" spans="1:4" s="64" customFormat="1" ht="46.8" x14ac:dyDescent="0.3">
      <c r="A6" s="338" t="s">
        <v>160</v>
      </c>
      <c r="B6" s="295" t="s">
        <v>177</v>
      </c>
      <c r="C6" s="295" t="s">
        <v>178</v>
      </c>
      <c r="D6" s="294" t="s">
        <v>102</v>
      </c>
    </row>
    <row r="7" spans="1:4" s="64" customFormat="1" ht="15.6" x14ac:dyDescent="0.25">
      <c r="A7" s="294">
        <v>1</v>
      </c>
      <c r="B7" s="295" t="s">
        <v>179</v>
      </c>
      <c r="C7" s="294">
        <v>2</v>
      </c>
      <c r="D7" s="295" t="s">
        <v>67</v>
      </c>
    </row>
    <row r="8" spans="1:4" ht="31.5" customHeight="1" x14ac:dyDescent="0.3">
      <c r="A8" s="296" t="s">
        <v>180</v>
      </c>
      <c r="B8" s="297">
        <v>500</v>
      </c>
      <c r="C8" s="297" t="s">
        <v>181</v>
      </c>
      <c r="D8" s="298">
        <v>-189437.15</v>
      </c>
    </row>
    <row r="9" spans="1:4" ht="31.5" customHeight="1" x14ac:dyDescent="0.3">
      <c r="A9" s="299" t="s">
        <v>182</v>
      </c>
      <c r="B9" s="297">
        <v>520</v>
      </c>
      <c r="C9" s="297" t="s">
        <v>183</v>
      </c>
      <c r="D9" s="298">
        <v>0</v>
      </c>
    </row>
    <row r="10" spans="1:4" ht="33.75" customHeight="1" x14ac:dyDescent="0.3">
      <c r="A10" s="299" t="s">
        <v>184</v>
      </c>
      <c r="B10" s="297">
        <v>520</v>
      </c>
      <c r="C10" s="297" t="s">
        <v>185</v>
      </c>
      <c r="D10" s="300">
        <v>0</v>
      </c>
    </row>
    <row r="11" spans="1:4" ht="50.25" customHeight="1" x14ac:dyDescent="0.3">
      <c r="A11" s="299" t="s">
        <v>186</v>
      </c>
      <c r="B11" s="297">
        <v>520</v>
      </c>
      <c r="C11" s="297" t="s">
        <v>187</v>
      </c>
      <c r="D11" s="300">
        <v>0</v>
      </c>
    </row>
    <row r="12" spans="1:4" ht="38.25" customHeight="1" x14ac:dyDescent="0.3">
      <c r="A12" s="299" t="s">
        <v>188</v>
      </c>
      <c r="B12" s="297" t="s">
        <v>189</v>
      </c>
      <c r="C12" s="297" t="s">
        <v>190</v>
      </c>
      <c r="D12" s="298">
        <f>D8</f>
        <v>-189437.15</v>
      </c>
    </row>
    <row r="13" spans="1:4" ht="49.5" customHeight="1" x14ac:dyDescent="0.3">
      <c r="A13" s="299" t="s">
        <v>191</v>
      </c>
      <c r="B13" s="297" t="s">
        <v>174</v>
      </c>
      <c r="C13" s="297" t="s">
        <v>192</v>
      </c>
      <c r="D13" s="300">
        <v>0</v>
      </c>
    </row>
  </sheetData>
  <mergeCells count="1">
    <mergeCell ref="A5:D5"/>
  </mergeCells>
  <pageMargins left="0.7" right="0.7" top="0.75" bottom="0.75" header="0.3" footer="0.3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9" zoomScaleSheetLayoutView="100" workbookViewId="0">
      <selection activeCell="B11" sqref="B11"/>
    </sheetView>
  </sheetViews>
  <sheetFormatPr defaultRowHeight="13.2" x14ac:dyDescent="0.25"/>
  <cols>
    <col min="1" max="1" width="66.44140625" customWidth="1"/>
    <col min="2" max="2" width="22.44140625" customWidth="1"/>
    <col min="3" max="3" width="8.6640625" customWidth="1"/>
    <col min="4" max="4" width="9.109375" hidden="1" customWidth="1"/>
  </cols>
  <sheetData>
    <row r="1" spans="1:4" ht="19.5" customHeight="1" x14ac:dyDescent="0.3">
      <c r="A1" s="309"/>
      <c r="B1" s="325" t="s">
        <v>422</v>
      </c>
      <c r="C1" s="65"/>
      <c r="D1" s="65"/>
    </row>
    <row r="2" spans="1:4" ht="15.6" x14ac:dyDescent="0.3">
      <c r="A2" s="309"/>
      <c r="B2" s="325" t="s">
        <v>423</v>
      </c>
      <c r="C2" s="65"/>
      <c r="D2" s="65"/>
    </row>
    <row r="3" spans="1:4" ht="15" customHeight="1" x14ac:dyDescent="0.3">
      <c r="A3" s="310"/>
      <c r="B3" s="325" t="s">
        <v>176</v>
      </c>
      <c r="C3" s="65"/>
      <c r="D3" s="65"/>
    </row>
    <row r="4" spans="1:4" ht="15" customHeight="1" x14ac:dyDescent="0.3">
      <c r="A4" s="310"/>
      <c r="B4" s="325" t="s">
        <v>421</v>
      </c>
      <c r="C4" s="65"/>
      <c r="D4" s="65"/>
    </row>
    <row r="5" spans="1:4" ht="63" customHeight="1" x14ac:dyDescent="0.25">
      <c r="A5" s="400" t="s">
        <v>347</v>
      </c>
      <c r="B5" s="400"/>
    </row>
    <row r="6" spans="1:4" ht="15.75" customHeight="1" x14ac:dyDescent="0.3">
      <c r="A6" s="310"/>
      <c r="B6" s="311" t="s">
        <v>198</v>
      </c>
    </row>
    <row r="7" spans="1:4" ht="20.25" customHeight="1" x14ac:dyDescent="0.25">
      <c r="A7" s="401" t="s">
        <v>199</v>
      </c>
      <c r="B7" s="401" t="s">
        <v>200</v>
      </c>
    </row>
    <row r="8" spans="1:4" ht="47.25" customHeight="1" x14ac:dyDescent="0.25">
      <c r="A8" s="402"/>
      <c r="B8" s="402"/>
    </row>
    <row r="9" spans="1:4" ht="16.2" x14ac:dyDescent="0.35">
      <c r="A9" s="312" t="s">
        <v>201</v>
      </c>
      <c r="B9" s="303">
        <f>SUM(B11:B19)</f>
        <v>16964.25</v>
      </c>
    </row>
    <row r="10" spans="1:4" ht="15.6" x14ac:dyDescent="0.3">
      <c r="A10" s="313" t="s">
        <v>202</v>
      </c>
      <c r="B10" s="303"/>
    </row>
    <row r="11" spans="1:4" ht="15.6" x14ac:dyDescent="0.3">
      <c r="A11" s="313" t="s">
        <v>203</v>
      </c>
      <c r="B11" s="305"/>
    </row>
    <row r="12" spans="1:4" ht="15.6" x14ac:dyDescent="0.3">
      <c r="A12" s="313" t="s">
        <v>204</v>
      </c>
      <c r="B12" s="305"/>
    </row>
    <row r="13" spans="1:4" ht="15.6" x14ac:dyDescent="0.3">
      <c r="A13" s="313" t="s">
        <v>205</v>
      </c>
      <c r="B13" s="305">
        <v>1751.11</v>
      </c>
    </row>
    <row r="14" spans="1:4" ht="15.6" x14ac:dyDescent="0.3">
      <c r="A14" s="313" t="s">
        <v>206</v>
      </c>
      <c r="B14" s="305">
        <v>0</v>
      </c>
    </row>
    <row r="15" spans="1:4" ht="15.6" x14ac:dyDescent="0.3">
      <c r="A15" s="313" t="s">
        <v>207</v>
      </c>
      <c r="B15" s="305">
        <v>15213.14</v>
      </c>
    </row>
    <row r="16" spans="1:4" ht="15.6" x14ac:dyDescent="0.3">
      <c r="A16" s="313" t="s">
        <v>208</v>
      </c>
      <c r="B16" s="305">
        <v>0</v>
      </c>
    </row>
    <row r="17" spans="1:2" ht="15.6" x14ac:dyDescent="0.3">
      <c r="A17" s="313" t="s">
        <v>209</v>
      </c>
      <c r="B17" s="305">
        <v>0</v>
      </c>
    </row>
    <row r="18" spans="1:2" ht="15.6" x14ac:dyDescent="0.3">
      <c r="A18" s="313" t="s">
        <v>210</v>
      </c>
      <c r="B18" s="305"/>
    </row>
    <row r="19" spans="1:2" ht="15.6" x14ac:dyDescent="0.3">
      <c r="A19" s="313" t="s">
        <v>211</v>
      </c>
      <c r="B19" s="305"/>
    </row>
    <row r="20" spans="1:2" ht="16.2" x14ac:dyDescent="0.35">
      <c r="A20" s="312" t="s">
        <v>212</v>
      </c>
      <c r="B20" s="303">
        <f>SUM(B22:B25)</f>
        <v>0</v>
      </c>
    </row>
    <row r="21" spans="1:2" ht="15.6" x14ac:dyDescent="0.3">
      <c r="A21" s="313" t="s">
        <v>202</v>
      </c>
      <c r="B21" s="303"/>
    </row>
    <row r="22" spans="1:2" ht="15.6" x14ac:dyDescent="0.3">
      <c r="A22" s="313" t="s">
        <v>213</v>
      </c>
      <c r="B22" s="305"/>
    </row>
    <row r="23" spans="1:2" ht="15.6" x14ac:dyDescent="0.3">
      <c r="A23" s="313" t="s">
        <v>214</v>
      </c>
      <c r="B23" s="305"/>
    </row>
    <row r="24" spans="1:2" ht="15.6" x14ac:dyDescent="0.3">
      <c r="A24" s="313" t="s">
        <v>215</v>
      </c>
      <c r="B24" s="305"/>
    </row>
    <row r="25" spans="1:2" ht="15.6" x14ac:dyDescent="0.3">
      <c r="A25" s="313" t="s">
        <v>216</v>
      </c>
      <c r="B25" s="305"/>
    </row>
    <row r="26" spans="1:2" ht="16.2" x14ac:dyDescent="0.35">
      <c r="A26" s="312" t="s">
        <v>217</v>
      </c>
      <c r="B26" s="303">
        <f>SUM(B28:B31)</f>
        <v>0</v>
      </c>
    </row>
    <row r="27" spans="1:2" ht="15.6" x14ac:dyDescent="0.3">
      <c r="A27" s="313" t="s">
        <v>202</v>
      </c>
      <c r="B27" s="303"/>
    </row>
    <row r="28" spans="1:2" ht="15.6" x14ac:dyDescent="0.3">
      <c r="A28" s="313" t="s">
        <v>218</v>
      </c>
      <c r="B28" s="305">
        <v>0</v>
      </c>
    </row>
    <row r="29" spans="1:2" ht="15.6" x14ac:dyDescent="0.3">
      <c r="A29" s="313" t="s">
        <v>219</v>
      </c>
      <c r="B29" s="305">
        <v>0</v>
      </c>
    </row>
    <row r="30" spans="1:2" ht="15.6" x14ac:dyDescent="0.3">
      <c r="A30" s="313" t="s">
        <v>220</v>
      </c>
      <c r="B30" s="305">
        <v>0</v>
      </c>
    </row>
    <row r="31" spans="1:2" ht="15.6" x14ac:dyDescent="0.3">
      <c r="A31" s="313" t="s">
        <v>221</v>
      </c>
      <c r="B31" s="305">
        <v>0</v>
      </c>
    </row>
    <row r="32" spans="1:2" ht="15.6" x14ac:dyDescent="0.3">
      <c r="A32" s="313"/>
      <c r="B32" s="305"/>
    </row>
    <row r="33" spans="1:2" ht="15.6" x14ac:dyDescent="0.3">
      <c r="A33" s="313" t="s">
        <v>255</v>
      </c>
      <c r="B33" s="305">
        <v>37826866.049999997</v>
      </c>
    </row>
    <row r="34" spans="1:2" ht="15.6" x14ac:dyDescent="0.3">
      <c r="A34" s="313" t="s">
        <v>222</v>
      </c>
      <c r="B34" s="305">
        <v>71740.2</v>
      </c>
    </row>
    <row r="35" spans="1:2" s="21" customFormat="1" ht="23.25" customHeight="1" x14ac:dyDescent="0.35">
      <c r="A35" s="314" t="s">
        <v>32</v>
      </c>
      <c r="B35" s="306">
        <f>B9+B20+B26+B33+B34</f>
        <v>37915570.5</v>
      </c>
    </row>
    <row r="36" spans="1:2" ht="15.6" x14ac:dyDescent="0.3">
      <c r="A36" s="310"/>
      <c r="B36" s="310"/>
    </row>
    <row r="37" spans="1:2" ht="15.6" x14ac:dyDescent="0.3">
      <c r="A37" s="315" t="s">
        <v>349</v>
      </c>
      <c r="B37" s="310"/>
    </row>
    <row r="38" spans="1:2" ht="31.2" x14ac:dyDescent="0.3">
      <c r="A38" s="315" t="s">
        <v>350</v>
      </c>
      <c r="B38" s="310"/>
    </row>
  </sheetData>
  <mergeCells count="3">
    <mergeCell ref="A5:B5"/>
    <mergeCell ref="A7:A8"/>
    <mergeCell ref="B7:B8"/>
  </mergeCells>
  <pageMargins left="0.78740157480314965" right="0.39370078740157483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SheetLayoutView="100" workbookViewId="0">
      <selection activeCell="A20" sqref="A20"/>
    </sheetView>
  </sheetViews>
  <sheetFormatPr defaultRowHeight="13.2" x14ac:dyDescent="0.25"/>
  <cols>
    <col min="1" max="1" width="70.109375" customWidth="1"/>
    <col min="2" max="2" width="25" customWidth="1"/>
    <col min="3" max="4" width="5.88671875" customWidth="1"/>
  </cols>
  <sheetData>
    <row r="1" spans="1:4" x14ac:dyDescent="0.25">
      <c r="A1" s="302"/>
      <c r="B1" s="325" t="s">
        <v>428</v>
      </c>
      <c r="C1" s="65"/>
      <c r="D1" s="65"/>
    </row>
    <row r="2" spans="1:4" ht="13.8" customHeight="1" x14ac:dyDescent="0.25">
      <c r="A2" s="302"/>
      <c r="B2" s="325" t="s">
        <v>423</v>
      </c>
      <c r="C2" s="65"/>
      <c r="D2" s="65"/>
    </row>
    <row r="3" spans="1:4" x14ac:dyDescent="0.25">
      <c r="A3" s="302"/>
      <c r="B3" s="325" t="s">
        <v>176</v>
      </c>
      <c r="C3" s="65"/>
      <c r="D3" s="65"/>
    </row>
    <row r="4" spans="1:4" ht="18" customHeight="1" x14ac:dyDescent="0.25">
      <c r="A4" s="302"/>
      <c r="B4" s="325" t="s">
        <v>421</v>
      </c>
      <c r="C4" s="65"/>
      <c r="D4" s="65"/>
    </row>
    <row r="5" spans="1:4" ht="17.25" customHeight="1" x14ac:dyDescent="0.25">
      <c r="A5" s="302"/>
      <c r="B5" s="316"/>
      <c r="C5" s="65"/>
      <c r="D5" s="65"/>
    </row>
    <row r="6" spans="1:4" ht="48" customHeight="1" x14ac:dyDescent="0.25">
      <c r="A6" s="400" t="s">
        <v>335</v>
      </c>
      <c r="B6" s="400"/>
    </row>
    <row r="7" spans="1:4" ht="15.75" customHeight="1" x14ac:dyDescent="0.25">
      <c r="A7" s="302"/>
      <c r="B7" s="317"/>
    </row>
    <row r="8" spans="1:4" ht="25.5" customHeight="1" x14ac:dyDescent="0.25">
      <c r="A8" s="403" t="s">
        <v>0</v>
      </c>
      <c r="B8" s="403" t="s">
        <v>200</v>
      </c>
    </row>
    <row r="9" spans="1:4" ht="14.25" customHeight="1" x14ac:dyDescent="0.25">
      <c r="A9" s="403"/>
      <c r="B9" s="403"/>
    </row>
    <row r="10" spans="1:4" ht="15.6" x14ac:dyDescent="0.3">
      <c r="A10" s="318" t="s">
        <v>223</v>
      </c>
      <c r="B10" s="303">
        <f>SUM(B12:B14)</f>
        <v>37826866.049999997</v>
      </c>
    </row>
    <row r="11" spans="1:4" ht="13.8" x14ac:dyDescent="0.25">
      <c r="A11" s="304" t="s">
        <v>202</v>
      </c>
      <c r="B11" s="307"/>
    </row>
    <row r="12" spans="1:4" ht="13.8" x14ac:dyDescent="0.25">
      <c r="A12" s="304" t="s">
        <v>224</v>
      </c>
      <c r="B12" s="308">
        <v>37826866.049999997</v>
      </c>
    </row>
    <row r="13" spans="1:4" ht="13.8" x14ac:dyDescent="0.25">
      <c r="A13" s="304" t="s">
        <v>225</v>
      </c>
      <c r="B13" s="308">
        <v>0</v>
      </c>
    </row>
    <row r="14" spans="1:4" ht="13.8" x14ac:dyDescent="0.25">
      <c r="A14" s="304" t="s">
        <v>226</v>
      </c>
      <c r="B14" s="308">
        <v>0</v>
      </c>
    </row>
    <row r="15" spans="1:4" ht="15.6" x14ac:dyDescent="0.3">
      <c r="A15" s="318" t="s">
        <v>227</v>
      </c>
      <c r="B15" s="303">
        <f>SUM(B17:B26)</f>
        <v>0</v>
      </c>
    </row>
    <row r="16" spans="1:4" ht="13.8" x14ac:dyDescent="0.25">
      <c r="A16" s="304" t="s">
        <v>202</v>
      </c>
      <c r="B16" s="307"/>
    </row>
    <row r="17" spans="1:2" ht="13.8" x14ac:dyDescent="0.25">
      <c r="A17" s="304" t="s">
        <v>228</v>
      </c>
      <c r="B17" s="308">
        <v>0</v>
      </c>
    </row>
    <row r="18" spans="1:2" ht="13.8" x14ac:dyDescent="0.25">
      <c r="A18" s="304" t="s">
        <v>229</v>
      </c>
      <c r="B18" s="308">
        <v>0</v>
      </c>
    </row>
    <row r="19" spans="1:2" ht="13.8" x14ac:dyDescent="0.25">
      <c r="A19" s="304" t="s">
        <v>230</v>
      </c>
      <c r="B19" s="308">
        <v>0</v>
      </c>
    </row>
    <row r="20" spans="1:2" ht="13.8" x14ac:dyDescent="0.25">
      <c r="A20" s="304" t="s">
        <v>231</v>
      </c>
      <c r="B20" s="308">
        <v>0</v>
      </c>
    </row>
    <row r="21" spans="1:2" ht="13.8" x14ac:dyDescent="0.25">
      <c r="A21" s="304" t="s">
        <v>232</v>
      </c>
      <c r="B21" s="308">
        <v>0</v>
      </c>
    </row>
    <row r="22" spans="1:2" ht="13.8" x14ac:dyDescent="0.25">
      <c r="A22" s="304" t="s">
        <v>233</v>
      </c>
      <c r="B22" s="308">
        <v>0</v>
      </c>
    </row>
    <row r="23" spans="1:2" ht="13.8" x14ac:dyDescent="0.25">
      <c r="A23" s="304" t="s">
        <v>234</v>
      </c>
      <c r="B23" s="308">
        <v>0</v>
      </c>
    </row>
    <row r="24" spans="1:2" ht="13.8" x14ac:dyDescent="0.25">
      <c r="A24" s="304" t="s">
        <v>235</v>
      </c>
      <c r="B24" s="308">
        <v>0</v>
      </c>
    </row>
    <row r="25" spans="1:2" ht="13.8" x14ac:dyDescent="0.25">
      <c r="A25" s="304" t="s">
        <v>236</v>
      </c>
      <c r="B25" s="308">
        <v>0</v>
      </c>
    </row>
    <row r="26" spans="1:2" ht="13.8" x14ac:dyDescent="0.25">
      <c r="A26" s="304" t="s">
        <v>237</v>
      </c>
      <c r="B26" s="308">
        <v>0</v>
      </c>
    </row>
    <row r="27" spans="1:2" ht="15.6" x14ac:dyDescent="0.3">
      <c r="A27" s="318" t="s">
        <v>238</v>
      </c>
      <c r="B27" s="303">
        <f>SUM(B29:B38)</f>
        <v>0</v>
      </c>
    </row>
    <row r="28" spans="1:2" ht="15.6" x14ac:dyDescent="0.3">
      <c r="A28" s="304" t="s">
        <v>202</v>
      </c>
      <c r="B28" s="303"/>
    </row>
    <row r="29" spans="1:2" ht="13.8" x14ac:dyDescent="0.25">
      <c r="A29" s="304" t="s">
        <v>239</v>
      </c>
      <c r="B29" s="308">
        <v>0</v>
      </c>
    </row>
    <row r="30" spans="1:2" ht="13.8" x14ac:dyDescent="0.25">
      <c r="A30" s="304" t="s">
        <v>240</v>
      </c>
      <c r="B30" s="308">
        <v>0</v>
      </c>
    </row>
    <row r="31" spans="1:2" ht="13.8" x14ac:dyDescent="0.25">
      <c r="A31" s="304" t="s">
        <v>241</v>
      </c>
      <c r="B31" s="308">
        <v>0</v>
      </c>
    </row>
    <row r="32" spans="1:2" ht="13.8" x14ac:dyDescent="0.25">
      <c r="A32" s="304" t="s">
        <v>242</v>
      </c>
      <c r="B32" s="308">
        <v>0</v>
      </c>
    </row>
    <row r="33" spans="1:2" ht="13.8" x14ac:dyDescent="0.25">
      <c r="A33" s="304" t="s">
        <v>243</v>
      </c>
      <c r="B33" s="308">
        <v>0</v>
      </c>
    </row>
    <row r="34" spans="1:2" ht="13.8" x14ac:dyDescent="0.25">
      <c r="A34" s="304" t="s">
        <v>244</v>
      </c>
      <c r="B34" s="308">
        <v>0</v>
      </c>
    </row>
    <row r="35" spans="1:2" ht="13.8" x14ac:dyDescent="0.25">
      <c r="A35" s="304" t="s">
        <v>245</v>
      </c>
      <c r="B35" s="308">
        <v>0</v>
      </c>
    </row>
    <row r="36" spans="1:2" ht="13.8" x14ac:dyDescent="0.25">
      <c r="A36" s="304" t="s">
        <v>246</v>
      </c>
      <c r="B36" s="308">
        <v>0</v>
      </c>
    </row>
    <row r="37" spans="1:2" ht="13.8" x14ac:dyDescent="0.25">
      <c r="A37" s="304" t="s">
        <v>247</v>
      </c>
      <c r="B37" s="308">
        <v>0</v>
      </c>
    </row>
    <row r="38" spans="1:2" ht="13.8" x14ac:dyDescent="0.25">
      <c r="A38" s="304" t="s">
        <v>248</v>
      </c>
      <c r="B38" s="308">
        <v>0</v>
      </c>
    </row>
    <row r="39" spans="1:2" ht="15.6" x14ac:dyDescent="0.3">
      <c r="A39" s="318" t="s">
        <v>249</v>
      </c>
      <c r="B39" s="303">
        <f>SUM(B41:B44)</f>
        <v>0</v>
      </c>
    </row>
    <row r="40" spans="1:2" ht="15.6" x14ac:dyDescent="0.3">
      <c r="A40" s="304" t="s">
        <v>202</v>
      </c>
      <c r="B40" s="303"/>
    </row>
    <row r="41" spans="1:2" ht="13.8" x14ac:dyDescent="0.25">
      <c r="A41" s="304" t="s">
        <v>250</v>
      </c>
      <c r="B41" s="308">
        <v>0</v>
      </c>
    </row>
    <row r="42" spans="1:2" ht="13.8" x14ac:dyDescent="0.25">
      <c r="A42" s="304" t="s">
        <v>251</v>
      </c>
      <c r="B42" s="308">
        <v>0</v>
      </c>
    </row>
    <row r="43" spans="1:2" ht="13.8" x14ac:dyDescent="0.25">
      <c r="A43" s="304" t="s">
        <v>252</v>
      </c>
      <c r="B43" s="308">
        <v>0</v>
      </c>
    </row>
    <row r="44" spans="1:2" ht="13.8" x14ac:dyDescent="0.25">
      <c r="A44" s="304" t="s">
        <v>253</v>
      </c>
      <c r="B44" s="308">
        <v>0</v>
      </c>
    </row>
    <row r="45" spans="1:2" ht="15.6" x14ac:dyDescent="0.3">
      <c r="A45" s="318" t="s">
        <v>254</v>
      </c>
      <c r="B45" s="303">
        <v>0</v>
      </c>
    </row>
    <row r="46" spans="1:2" ht="15.6" x14ac:dyDescent="0.3">
      <c r="A46" s="319" t="s">
        <v>32</v>
      </c>
      <c r="B46" s="303">
        <f>B10+B15+B27+B39+B45</f>
        <v>37826866.049999997</v>
      </c>
    </row>
    <row r="47" spans="1:2" x14ac:dyDescent="0.25">
      <c r="B47" s="69"/>
    </row>
  </sheetData>
  <mergeCells count="3">
    <mergeCell ref="A6:B6"/>
    <mergeCell ref="A8:A9"/>
    <mergeCell ref="B8:B9"/>
  </mergeCells>
  <pageMargins left="0.78740157480314965" right="0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25" sqref="B25"/>
    </sheetView>
  </sheetViews>
  <sheetFormatPr defaultColWidth="9.109375" defaultRowHeight="13.2" x14ac:dyDescent="0.25"/>
  <cols>
    <col min="1" max="1" width="18" style="5" customWidth="1"/>
    <col min="2" max="2" width="21.88671875" style="5" customWidth="1"/>
    <col min="3" max="3" width="27.5546875" style="5" customWidth="1"/>
    <col min="4" max="4" width="11.88671875" style="5" customWidth="1"/>
    <col min="5" max="16384" width="9.109375" style="5"/>
  </cols>
  <sheetData>
    <row r="1" spans="1:4" x14ac:dyDescent="0.25">
      <c r="A1" s="320"/>
      <c r="B1" s="320"/>
      <c r="C1" s="320"/>
      <c r="D1" s="325" t="s">
        <v>429</v>
      </c>
    </row>
    <row r="2" spans="1:4" x14ac:dyDescent="0.25">
      <c r="A2" s="320"/>
      <c r="B2" s="320"/>
      <c r="C2" s="335"/>
      <c r="D2" s="325" t="s">
        <v>423</v>
      </c>
    </row>
    <row r="3" spans="1:4" x14ac:dyDescent="0.25">
      <c r="A3" s="320"/>
      <c r="B3" s="320"/>
      <c r="C3" s="335"/>
      <c r="D3" s="325" t="s">
        <v>176</v>
      </c>
    </row>
    <row r="4" spans="1:4" ht="13.5" customHeight="1" x14ac:dyDescent="0.25">
      <c r="A4" s="320"/>
      <c r="B4" s="320"/>
      <c r="C4" s="335"/>
      <c r="D4" s="325" t="s">
        <v>421</v>
      </c>
    </row>
    <row r="5" spans="1:4" x14ac:dyDescent="0.25">
      <c r="A5" s="320"/>
      <c r="B5" s="320"/>
      <c r="C5" s="335"/>
      <c r="D5" s="335"/>
    </row>
    <row r="6" spans="1:4" x14ac:dyDescent="0.25">
      <c r="A6" s="320"/>
      <c r="B6" s="320"/>
      <c r="C6" s="320"/>
      <c r="D6" s="320"/>
    </row>
    <row r="7" spans="1:4" x14ac:dyDescent="0.25">
      <c r="A7" s="320"/>
      <c r="B7" s="320"/>
      <c r="C7" s="320"/>
      <c r="D7" s="320"/>
    </row>
    <row r="8" spans="1:4" ht="31.5" customHeight="1" x14ac:dyDescent="0.25">
      <c r="A8" s="404" t="s">
        <v>348</v>
      </c>
      <c r="B8" s="404"/>
      <c r="C8" s="404"/>
      <c r="D8" s="404"/>
    </row>
    <row r="9" spans="1:4" x14ac:dyDescent="0.25">
      <c r="A9" s="320"/>
      <c r="B9" s="320"/>
      <c r="C9" s="320"/>
      <c r="D9" s="320"/>
    </row>
    <row r="10" spans="1:4" x14ac:dyDescent="0.25">
      <c r="A10" s="320"/>
      <c r="B10" s="320"/>
      <c r="C10" s="320"/>
      <c r="D10" s="320"/>
    </row>
    <row r="11" spans="1:4" ht="40.5" customHeight="1" x14ac:dyDescent="0.25">
      <c r="A11" s="321" t="s">
        <v>193</v>
      </c>
      <c r="B11" s="321" t="s">
        <v>194</v>
      </c>
      <c r="C11" s="321" t="s">
        <v>195</v>
      </c>
      <c r="D11" s="321" t="s">
        <v>196</v>
      </c>
    </row>
    <row r="12" spans="1:4" x14ac:dyDescent="0.25">
      <c r="A12" s="321" t="s">
        <v>197</v>
      </c>
      <c r="B12" s="321" t="s">
        <v>179</v>
      </c>
      <c r="C12" s="321" t="s">
        <v>67</v>
      </c>
      <c r="D12" s="321" t="s">
        <v>68</v>
      </c>
    </row>
    <row r="13" spans="1:4" x14ac:dyDescent="0.25">
      <c r="A13" s="322"/>
      <c r="B13" s="322"/>
      <c r="C13" s="322"/>
      <c r="D13" s="336">
        <v>0</v>
      </c>
    </row>
    <row r="14" spans="1:4" x14ac:dyDescent="0.25">
      <c r="A14" s="323"/>
      <c r="B14" s="323"/>
      <c r="C14" s="323"/>
      <c r="D14" s="337"/>
    </row>
    <row r="15" spans="1:4" ht="13.5" customHeight="1" x14ac:dyDescent="0.25">
      <c r="A15" s="323"/>
      <c r="B15" s="323"/>
      <c r="C15" s="323"/>
      <c r="D15" s="337"/>
    </row>
    <row r="16" spans="1:4" ht="26.25" customHeight="1" x14ac:dyDescent="0.25">
      <c r="A16" s="323" t="s">
        <v>32</v>
      </c>
      <c r="B16" s="323"/>
      <c r="C16" s="323"/>
      <c r="D16" s="337">
        <v>0</v>
      </c>
    </row>
  </sheetData>
  <mergeCells count="1">
    <mergeCell ref="A8:D8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I14" sqref="I14"/>
    </sheetView>
  </sheetViews>
  <sheetFormatPr defaultRowHeight="13.2" x14ac:dyDescent="0.25"/>
  <cols>
    <col min="1" max="1" width="19.44140625" customWidth="1"/>
    <col min="2" max="2" width="27" customWidth="1"/>
    <col min="3" max="3" width="11.88671875" customWidth="1"/>
    <col min="4" max="4" width="12" customWidth="1"/>
    <col min="5" max="5" width="9" customWidth="1"/>
    <col min="6" max="6" width="6.88671875" customWidth="1"/>
  </cols>
  <sheetData>
    <row r="1" spans="1:6" x14ac:dyDescent="0.25">
      <c r="A1" s="326"/>
      <c r="B1" s="327"/>
      <c r="C1" s="327"/>
      <c r="D1" s="327"/>
      <c r="E1" s="327"/>
      <c r="F1" s="325" t="s">
        <v>424</v>
      </c>
    </row>
    <row r="2" spans="1:6" x14ac:dyDescent="0.25">
      <c r="A2" s="328"/>
      <c r="B2" s="329"/>
      <c r="C2" s="329"/>
      <c r="D2" s="329"/>
      <c r="E2" s="329"/>
      <c r="F2" s="325" t="s">
        <v>423</v>
      </c>
    </row>
    <row r="3" spans="1:6" x14ac:dyDescent="0.25">
      <c r="A3" s="328"/>
      <c r="B3" s="329"/>
      <c r="C3" s="329"/>
      <c r="D3" s="329"/>
      <c r="E3" s="329"/>
      <c r="F3" s="325" t="s">
        <v>176</v>
      </c>
    </row>
    <row r="4" spans="1:6" x14ac:dyDescent="0.25">
      <c r="A4" s="330"/>
      <c r="B4" s="331"/>
      <c r="C4" s="331"/>
      <c r="D4" s="331"/>
      <c r="E4" s="331"/>
      <c r="F4" s="325" t="s">
        <v>421</v>
      </c>
    </row>
    <row r="5" spans="1:6" ht="29.4" customHeight="1" x14ac:dyDescent="0.25">
      <c r="A5" s="409" t="s">
        <v>415</v>
      </c>
      <c r="B5" s="410"/>
      <c r="C5" s="410"/>
      <c r="D5" s="410"/>
      <c r="E5" s="410"/>
      <c r="F5" s="410"/>
    </row>
    <row r="6" spans="1:6" x14ac:dyDescent="0.25">
      <c r="A6" s="405"/>
      <c r="B6" s="406"/>
      <c r="C6" s="406"/>
      <c r="D6" s="406"/>
      <c r="E6" s="406"/>
      <c r="F6" s="406"/>
    </row>
    <row r="7" spans="1:6" ht="13.8" thickBot="1" x14ac:dyDescent="0.3">
      <c r="A7" s="407" t="s">
        <v>294</v>
      </c>
      <c r="B7" s="408"/>
      <c r="C7" s="408"/>
      <c r="D7" s="408"/>
      <c r="E7" s="408"/>
      <c r="F7" s="408"/>
    </row>
    <row r="8" spans="1:6" ht="48" customHeight="1" thickBot="1" x14ac:dyDescent="0.3">
      <c r="A8" s="199" t="s">
        <v>352</v>
      </c>
      <c r="B8" s="200" t="s">
        <v>353</v>
      </c>
      <c r="C8" s="250" t="s">
        <v>419</v>
      </c>
      <c r="D8" s="251" t="s">
        <v>420</v>
      </c>
      <c r="E8" s="262" t="s">
        <v>299</v>
      </c>
      <c r="F8" s="262" t="s">
        <v>103</v>
      </c>
    </row>
    <row r="9" spans="1:6" x14ac:dyDescent="0.25">
      <c r="A9" s="201">
        <v>1</v>
      </c>
      <c r="B9" s="200">
        <v>2</v>
      </c>
      <c r="C9" s="201">
        <v>3</v>
      </c>
      <c r="D9" s="252">
        <v>4</v>
      </c>
      <c r="E9" s="201">
        <v>5</v>
      </c>
      <c r="F9" s="263"/>
    </row>
    <row r="10" spans="1:6" x14ac:dyDescent="0.25">
      <c r="A10" s="202"/>
      <c r="B10" s="203"/>
      <c r="C10" s="202"/>
      <c r="D10" s="253"/>
      <c r="E10" s="202"/>
      <c r="F10" s="263"/>
    </row>
    <row r="11" spans="1:6" ht="23.4" x14ac:dyDescent="0.25">
      <c r="A11" s="204" t="s">
        <v>104</v>
      </c>
      <c r="B11" s="205" t="s">
        <v>105</v>
      </c>
      <c r="C11" s="206">
        <f>C12+C21+C26+C29+C34+C37+C41+C44</f>
        <v>10256928.129999999</v>
      </c>
      <c r="D11" s="206">
        <f>D12+D21+D26+D29+D34+D37+D41+D44</f>
        <v>10295643.08</v>
      </c>
      <c r="E11" s="249">
        <f>C11-D11</f>
        <v>-38714.950000001118</v>
      </c>
      <c r="F11" s="264">
        <f>D11*100/C11</f>
        <v>100.3774517039538</v>
      </c>
    </row>
    <row r="12" spans="1:6" x14ac:dyDescent="0.25">
      <c r="A12" s="207" t="s">
        <v>106</v>
      </c>
      <c r="B12" s="208" t="s">
        <v>354</v>
      </c>
      <c r="C12" s="209">
        <f>C13</f>
        <v>3888278.13</v>
      </c>
      <c r="D12" s="209">
        <f t="shared" ref="D12" si="0">D13</f>
        <v>3888279.61</v>
      </c>
      <c r="E12" s="249">
        <f t="shared" ref="E12:E68" si="1">C12-D12</f>
        <v>-1.4799999999813735</v>
      </c>
      <c r="F12" s="264">
        <f t="shared" ref="F12:F68" si="2">D12*100/C12</f>
        <v>100.00003806312075</v>
      </c>
    </row>
    <row r="13" spans="1:6" x14ac:dyDescent="0.25">
      <c r="A13" s="210" t="s">
        <v>108</v>
      </c>
      <c r="B13" s="211" t="s">
        <v>109</v>
      </c>
      <c r="C13" s="212">
        <f>C14+C16+C17+C18+C19</f>
        <v>3888278.13</v>
      </c>
      <c r="D13" s="212">
        <f>D14+D16+D17+D18+D19+D15+D20</f>
        <v>3888279.61</v>
      </c>
      <c r="E13" s="249">
        <f t="shared" si="1"/>
        <v>-1.4799999999813735</v>
      </c>
      <c r="F13" s="264">
        <f t="shared" si="2"/>
        <v>100.00003806312075</v>
      </c>
    </row>
    <row r="14" spans="1:6" ht="108" x14ac:dyDescent="0.25">
      <c r="A14" s="213" t="s">
        <v>306</v>
      </c>
      <c r="B14" s="214" t="s">
        <v>355</v>
      </c>
      <c r="C14" s="215">
        <v>3686100</v>
      </c>
      <c r="D14" s="254">
        <v>3686098.61</v>
      </c>
      <c r="E14" s="249">
        <f t="shared" si="1"/>
        <v>1.3900000001303852</v>
      </c>
      <c r="F14" s="264">
        <f t="shared" si="2"/>
        <v>99.999962290768025</v>
      </c>
    </row>
    <row r="15" spans="1:6" x14ac:dyDescent="0.25">
      <c r="A15" s="213" t="s">
        <v>416</v>
      </c>
      <c r="B15" s="214"/>
      <c r="C15" s="215">
        <v>0</v>
      </c>
      <c r="D15" s="254">
        <v>1.39</v>
      </c>
      <c r="E15" s="249"/>
      <c r="F15" s="264"/>
    </row>
    <row r="16" spans="1:6" ht="156" x14ac:dyDescent="0.25">
      <c r="A16" s="213" t="s">
        <v>110</v>
      </c>
      <c r="B16" s="214" t="s">
        <v>111</v>
      </c>
      <c r="C16" s="215">
        <v>225</v>
      </c>
      <c r="D16" s="254">
        <v>225.15</v>
      </c>
      <c r="E16" s="249">
        <f t="shared" si="1"/>
        <v>-0.15000000000000568</v>
      </c>
      <c r="F16" s="264">
        <f t="shared" si="2"/>
        <v>100.06666666666666</v>
      </c>
    </row>
    <row r="17" spans="1:6" ht="72" x14ac:dyDescent="0.25">
      <c r="A17" s="216" t="s">
        <v>308</v>
      </c>
      <c r="B17" s="217" t="s">
        <v>307</v>
      </c>
      <c r="C17" s="68">
        <v>58941</v>
      </c>
      <c r="D17" s="255">
        <v>58941.75</v>
      </c>
      <c r="E17" s="249">
        <f t="shared" si="1"/>
        <v>-0.75</v>
      </c>
      <c r="F17" s="264">
        <f t="shared" si="2"/>
        <v>100.00127245889958</v>
      </c>
    </row>
    <row r="18" spans="1:6" ht="180" x14ac:dyDescent="0.25">
      <c r="A18" s="213" t="s">
        <v>356</v>
      </c>
      <c r="B18" s="218" t="s">
        <v>357</v>
      </c>
      <c r="C18" s="68">
        <v>0.13</v>
      </c>
      <c r="D18" s="255">
        <v>0.13</v>
      </c>
      <c r="E18" s="249">
        <f t="shared" si="1"/>
        <v>0</v>
      </c>
      <c r="F18" s="264">
        <f t="shared" si="2"/>
        <v>100</v>
      </c>
    </row>
    <row r="19" spans="1:6" ht="60" x14ac:dyDescent="0.25">
      <c r="A19" s="213" t="s">
        <v>358</v>
      </c>
      <c r="B19" s="219" t="s">
        <v>359</v>
      </c>
      <c r="C19" s="215">
        <v>143012</v>
      </c>
      <c r="D19" s="254">
        <v>142984.47</v>
      </c>
      <c r="E19" s="249">
        <f t="shared" si="1"/>
        <v>27.529999999998836</v>
      </c>
      <c r="F19" s="264">
        <f t="shared" si="2"/>
        <v>99.980749867144013</v>
      </c>
    </row>
    <row r="20" spans="1:6" ht="60" x14ac:dyDescent="0.25">
      <c r="A20" s="213" t="s">
        <v>418</v>
      </c>
      <c r="B20" s="219" t="s">
        <v>359</v>
      </c>
      <c r="C20" s="215"/>
      <c r="D20" s="254">
        <v>28.11</v>
      </c>
      <c r="E20" s="249"/>
      <c r="F20" s="264"/>
    </row>
    <row r="21" spans="1:6" ht="46.2" x14ac:dyDescent="0.25">
      <c r="A21" s="220" t="s">
        <v>114</v>
      </c>
      <c r="B21" s="208" t="s">
        <v>360</v>
      </c>
      <c r="C21" s="221">
        <f>C22+C23+C24+C25</f>
        <v>656900</v>
      </c>
      <c r="D21" s="221">
        <f>D22+D23+D24+D25</f>
        <v>659971.71000000008</v>
      </c>
      <c r="E21" s="249">
        <f t="shared" si="1"/>
        <v>-3071.7100000000792</v>
      </c>
      <c r="F21" s="264">
        <f t="shared" si="2"/>
        <v>100.46760694169585</v>
      </c>
    </row>
    <row r="22" spans="1:6" x14ac:dyDescent="0.25">
      <c r="A22" s="213" t="s">
        <v>361</v>
      </c>
      <c r="B22" s="203"/>
      <c r="C22" s="215">
        <v>340000</v>
      </c>
      <c r="D22" s="254">
        <v>340964.95</v>
      </c>
      <c r="E22" s="249">
        <f t="shared" si="1"/>
        <v>-964.95000000001164</v>
      </c>
      <c r="F22" s="264">
        <f t="shared" si="2"/>
        <v>100.28380882352941</v>
      </c>
    </row>
    <row r="23" spans="1:6" x14ac:dyDescent="0.25">
      <c r="A23" s="213" t="s">
        <v>362</v>
      </c>
      <c r="B23" s="203"/>
      <c r="C23" s="215">
        <v>1700</v>
      </c>
      <c r="D23" s="254">
        <v>1970.02</v>
      </c>
      <c r="E23" s="249">
        <f t="shared" si="1"/>
        <v>-270.02</v>
      </c>
      <c r="F23" s="264">
        <f t="shared" si="2"/>
        <v>115.88352941176471</v>
      </c>
    </row>
    <row r="24" spans="1:6" x14ac:dyDescent="0.25">
      <c r="A24" s="213" t="s">
        <v>363</v>
      </c>
      <c r="B24" s="203"/>
      <c r="C24" s="215">
        <v>357500</v>
      </c>
      <c r="D24" s="254">
        <v>354150.33</v>
      </c>
      <c r="E24" s="249">
        <f t="shared" si="1"/>
        <v>3349.6699999999837</v>
      </c>
      <c r="F24" s="264">
        <f t="shared" si="2"/>
        <v>99.063029370629366</v>
      </c>
    </row>
    <row r="25" spans="1:6" x14ac:dyDescent="0.25">
      <c r="A25" s="213" t="s">
        <v>364</v>
      </c>
      <c r="B25" s="203"/>
      <c r="C25" s="215">
        <v>-42300</v>
      </c>
      <c r="D25" s="254">
        <v>-37113.589999999997</v>
      </c>
      <c r="E25" s="249">
        <f t="shared" si="1"/>
        <v>-5186.4100000000035</v>
      </c>
      <c r="F25" s="264">
        <f t="shared" si="2"/>
        <v>87.738983451536626</v>
      </c>
    </row>
    <row r="26" spans="1:6" x14ac:dyDescent="0.25">
      <c r="A26" s="207" t="s">
        <v>116</v>
      </c>
      <c r="B26" s="208" t="s">
        <v>117</v>
      </c>
      <c r="C26" s="221">
        <f>C27</f>
        <v>1958038</v>
      </c>
      <c r="D26" s="221">
        <f>D27+D28</f>
        <v>1958038.45</v>
      </c>
      <c r="E26" s="249">
        <f t="shared" si="1"/>
        <v>-0.44999999995343387</v>
      </c>
      <c r="F26" s="264">
        <f t="shared" si="2"/>
        <v>100.00002298218931</v>
      </c>
    </row>
    <row r="27" spans="1:6" x14ac:dyDescent="0.25">
      <c r="A27" s="210" t="s">
        <v>118</v>
      </c>
      <c r="B27" s="211" t="s">
        <v>365</v>
      </c>
      <c r="C27" s="222">
        <v>1958038</v>
      </c>
      <c r="D27" s="256">
        <v>1957912</v>
      </c>
      <c r="E27" s="249">
        <f t="shared" si="1"/>
        <v>126</v>
      </c>
      <c r="F27" s="264">
        <f t="shared" si="2"/>
        <v>99.993564986992084</v>
      </c>
    </row>
    <row r="28" spans="1:6" x14ac:dyDescent="0.25">
      <c r="A28" s="210" t="s">
        <v>417</v>
      </c>
      <c r="B28" s="211" t="s">
        <v>365</v>
      </c>
      <c r="C28" s="222"/>
      <c r="D28" s="256">
        <v>126.45</v>
      </c>
      <c r="E28" s="249"/>
      <c r="F28" s="264"/>
    </row>
    <row r="29" spans="1:6" x14ac:dyDescent="0.25">
      <c r="A29" s="207" t="s">
        <v>366</v>
      </c>
      <c r="B29" s="208" t="s">
        <v>122</v>
      </c>
      <c r="C29" s="221">
        <f>C30+C31</f>
        <v>2479416</v>
      </c>
      <c r="D29" s="221">
        <f>D30+D31</f>
        <v>2515056.9</v>
      </c>
      <c r="E29" s="249">
        <f t="shared" si="1"/>
        <v>-35640.899999999907</v>
      </c>
      <c r="F29" s="264">
        <f t="shared" si="2"/>
        <v>101.43747156588486</v>
      </c>
    </row>
    <row r="30" spans="1:6" ht="60" x14ac:dyDescent="0.25">
      <c r="A30" s="213" t="s">
        <v>367</v>
      </c>
      <c r="B30" s="219" t="s">
        <v>368</v>
      </c>
      <c r="C30" s="215">
        <v>100000</v>
      </c>
      <c r="D30" s="254">
        <v>106250.48</v>
      </c>
      <c r="E30" s="249">
        <f t="shared" si="1"/>
        <v>-6250.4799999999959</v>
      </c>
      <c r="F30" s="264">
        <f t="shared" si="2"/>
        <v>106.25048</v>
      </c>
    </row>
    <row r="31" spans="1:6" x14ac:dyDescent="0.25">
      <c r="A31" s="223" t="s">
        <v>124</v>
      </c>
      <c r="B31" s="224" t="s">
        <v>125</v>
      </c>
      <c r="C31" s="225">
        <f>C32+C33</f>
        <v>2379416</v>
      </c>
      <c r="D31" s="225">
        <f>D32+D33</f>
        <v>2408806.42</v>
      </c>
      <c r="E31" s="249">
        <f t="shared" si="1"/>
        <v>-29390.419999999925</v>
      </c>
      <c r="F31" s="264">
        <f t="shared" si="2"/>
        <v>101.23519468642726</v>
      </c>
    </row>
    <row r="32" spans="1:6" x14ac:dyDescent="0.25">
      <c r="A32" s="226" t="s">
        <v>369</v>
      </c>
      <c r="B32" s="219"/>
      <c r="C32" s="215">
        <v>1668416</v>
      </c>
      <c r="D32" s="254">
        <v>1668416.18</v>
      </c>
      <c r="E32" s="249">
        <f t="shared" si="1"/>
        <v>-0.17999999993480742</v>
      </c>
      <c r="F32" s="264">
        <f t="shared" si="2"/>
        <v>100.00001078867621</v>
      </c>
    </row>
    <row r="33" spans="1:6" x14ac:dyDescent="0.25">
      <c r="A33" s="226" t="s">
        <v>128</v>
      </c>
      <c r="B33" s="219"/>
      <c r="C33" s="215">
        <v>711000</v>
      </c>
      <c r="D33" s="254">
        <v>740390.24</v>
      </c>
      <c r="E33" s="249">
        <f t="shared" si="1"/>
        <v>-29390.239999999991</v>
      </c>
      <c r="F33" s="264">
        <f t="shared" si="2"/>
        <v>104.13364838255977</v>
      </c>
    </row>
    <row r="34" spans="1:6" x14ac:dyDescent="0.25">
      <c r="A34" s="207" t="s">
        <v>370</v>
      </c>
      <c r="B34" s="208" t="s">
        <v>371</v>
      </c>
      <c r="C34" s="221">
        <f>C36</f>
        <v>1600</v>
      </c>
      <c r="D34" s="221">
        <f>D36</f>
        <v>1600</v>
      </c>
      <c r="E34" s="249">
        <f t="shared" si="1"/>
        <v>0</v>
      </c>
      <c r="F34" s="264">
        <f t="shared" si="2"/>
        <v>100</v>
      </c>
    </row>
    <row r="35" spans="1:6" x14ac:dyDescent="0.25">
      <c r="A35" s="210" t="s">
        <v>279</v>
      </c>
      <c r="B35" s="211"/>
      <c r="C35" s="222">
        <f>C36</f>
        <v>1600</v>
      </c>
      <c r="D35" s="222">
        <f>D36</f>
        <v>1600</v>
      </c>
      <c r="E35" s="249">
        <f t="shared" si="1"/>
        <v>0</v>
      </c>
      <c r="F35" s="264">
        <f t="shared" si="2"/>
        <v>100</v>
      </c>
    </row>
    <row r="36" spans="1:6" x14ac:dyDescent="0.25">
      <c r="A36" s="226" t="s">
        <v>372</v>
      </c>
      <c r="B36" s="219"/>
      <c r="C36" s="215">
        <v>1600</v>
      </c>
      <c r="D36" s="254">
        <v>1600</v>
      </c>
      <c r="E36" s="249">
        <f t="shared" si="1"/>
        <v>0</v>
      </c>
      <c r="F36" s="264">
        <f t="shared" si="2"/>
        <v>100</v>
      </c>
    </row>
    <row r="37" spans="1:6" ht="46.2" x14ac:dyDescent="0.25">
      <c r="A37" s="220" t="s">
        <v>373</v>
      </c>
      <c r="B37" s="208" t="s">
        <v>374</v>
      </c>
      <c r="C37" s="221">
        <f>C38</f>
        <v>1183551</v>
      </c>
      <c r="D37" s="221">
        <f>D38</f>
        <v>1183551.23</v>
      </c>
      <c r="E37" s="249">
        <f t="shared" si="1"/>
        <v>-0.22999999998137355</v>
      </c>
      <c r="F37" s="264">
        <f t="shared" si="2"/>
        <v>100.00001943304514</v>
      </c>
    </row>
    <row r="38" spans="1:6" ht="120" x14ac:dyDescent="0.25">
      <c r="A38" s="227" t="s">
        <v>375</v>
      </c>
      <c r="B38" s="228" t="s">
        <v>376</v>
      </c>
      <c r="C38" s="222">
        <f t="shared" ref="C38:D39" si="3">C39</f>
        <v>1183551</v>
      </c>
      <c r="D38" s="222">
        <f t="shared" si="3"/>
        <v>1183551.23</v>
      </c>
      <c r="E38" s="249">
        <f t="shared" si="1"/>
        <v>-0.22999999998137355</v>
      </c>
      <c r="F38" s="264">
        <f t="shared" si="2"/>
        <v>100.00001943304514</v>
      </c>
    </row>
    <row r="39" spans="1:6" ht="120" x14ac:dyDescent="0.25">
      <c r="A39" s="227" t="s">
        <v>377</v>
      </c>
      <c r="B39" s="228" t="s">
        <v>378</v>
      </c>
      <c r="C39" s="222">
        <f t="shared" si="3"/>
        <v>1183551</v>
      </c>
      <c r="D39" s="222">
        <f t="shared" si="3"/>
        <v>1183551.23</v>
      </c>
      <c r="E39" s="249">
        <f t="shared" si="1"/>
        <v>-0.22999999998137355</v>
      </c>
      <c r="F39" s="264">
        <f t="shared" si="2"/>
        <v>100.00001943304514</v>
      </c>
    </row>
    <row r="40" spans="1:6" ht="108" x14ac:dyDescent="0.25">
      <c r="A40" s="213" t="s">
        <v>379</v>
      </c>
      <c r="B40" s="219" t="s">
        <v>380</v>
      </c>
      <c r="C40" s="215">
        <v>1183551</v>
      </c>
      <c r="D40" s="254">
        <v>1183551.23</v>
      </c>
      <c r="E40" s="249">
        <f t="shared" si="1"/>
        <v>-0.22999999998137355</v>
      </c>
      <c r="F40" s="264">
        <f t="shared" si="2"/>
        <v>100.00001943304514</v>
      </c>
    </row>
    <row r="41" spans="1:6" ht="34.799999999999997" x14ac:dyDescent="0.25">
      <c r="A41" s="220" t="s">
        <v>381</v>
      </c>
      <c r="B41" s="208" t="s">
        <v>382</v>
      </c>
      <c r="C41" s="221">
        <f>C42</f>
        <v>410</v>
      </c>
      <c r="D41" s="221">
        <f>D42</f>
        <v>410</v>
      </c>
      <c r="E41" s="249">
        <f t="shared" si="1"/>
        <v>0</v>
      </c>
      <c r="F41" s="264">
        <f t="shared" si="2"/>
        <v>100</v>
      </c>
    </row>
    <row r="42" spans="1:6" ht="24" x14ac:dyDescent="0.25">
      <c r="A42" s="227" t="s">
        <v>328</v>
      </c>
      <c r="B42" s="211" t="s">
        <v>327</v>
      </c>
      <c r="C42" s="212">
        <f>C43</f>
        <v>410</v>
      </c>
      <c r="D42" s="212">
        <f>D43</f>
        <v>410</v>
      </c>
      <c r="E42" s="249">
        <f t="shared" si="1"/>
        <v>0</v>
      </c>
      <c r="F42" s="264">
        <f t="shared" si="2"/>
        <v>100</v>
      </c>
    </row>
    <row r="43" spans="1:6" ht="36" x14ac:dyDescent="0.25">
      <c r="A43" s="213" t="s">
        <v>383</v>
      </c>
      <c r="B43" s="229" t="s">
        <v>329</v>
      </c>
      <c r="C43" s="230">
        <v>410</v>
      </c>
      <c r="D43" s="257">
        <v>410</v>
      </c>
      <c r="E43" s="249">
        <f t="shared" si="1"/>
        <v>0</v>
      </c>
      <c r="F43" s="264">
        <f t="shared" si="2"/>
        <v>100</v>
      </c>
    </row>
    <row r="44" spans="1:6" ht="26.4" x14ac:dyDescent="0.25">
      <c r="A44" s="265" t="s">
        <v>326</v>
      </c>
      <c r="B44" s="266" t="s">
        <v>384</v>
      </c>
      <c r="C44" s="266">
        <f>C45+C46</f>
        <v>88735</v>
      </c>
      <c r="D44" s="266">
        <f>D45+D46</f>
        <v>88735.18</v>
      </c>
      <c r="E44" s="249">
        <f t="shared" si="1"/>
        <v>-0.17999999999301508</v>
      </c>
      <c r="F44" s="264">
        <f t="shared" si="2"/>
        <v>100.00020285118612</v>
      </c>
    </row>
    <row r="45" spans="1:6" ht="81" thickBot="1" x14ac:dyDescent="0.3">
      <c r="A45" s="232" t="s">
        <v>385</v>
      </c>
      <c r="B45" s="233" t="s">
        <v>386</v>
      </c>
      <c r="C45" s="234">
        <v>6000</v>
      </c>
      <c r="D45" s="259">
        <v>6000</v>
      </c>
      <c r="E45" s="249">
        <f t="shared" si="1"/>
        <v>0</v>
      </c>
      <c r="F45" s="264">
        <f t="shared" si="2"/>
        <v>100</v>
      </c>
    </row>
    <row r="46" spans="1:6" ht="58.2" thickBot="1" x14ac:dyDescent="0.3">
      <c r="A46" s="235" t="s">
        <v>326</v>
      </c>
      <c r="B46" s="66" t="s">
        <v>325</v>
      </c>
      <c r="C46" s="67">
        <v>82735</v>
      </c>
      <c r="D46" s="258">
        <v>82735.179999999993</v>
      </c>
      <c r="E46" s="249">
        <f t="shared" si="1"/>
        <v>-0.17999999999301508</v>
      </c>
      <c r="F46" s="264">
        <f t="shared" si="2"/>
        <v>100.00021756209584</v>
      </c>
    </row>
    <row r="47" spans="1:6" ht="23.4" x14ac:dyDescent="0.25">
      <c r="A47" s="236" t="s">
        <v>132</v>
      </c>
      <c r="B47" s="237" t="s">
        <v>133</v>
      </c>
      <c r="C47" s="238">
        <f>C48</f>
        <v>8704775.9900000002</v>
      </c>
      <c r="D47" s="238">
        <f>D48</f>
        <v>8560154.120000001</v>
      </c>
      <c r="E47" s="249">
        <f t="shared" si="1"/>
        <v>144621.86999999918</v>
      </c>
      <c r="F47" s="264">
        <f t="shared" si="2"/>
        <v>98.338591709124515</v>
      </c>
    </row>
    <row r="48" spans="1:6" ht="34.799999999999997" x14ac:dyDescent="0.25">
      <c r="A48" s="239" t="s">
        <v>134</v>
      </c>
      <c r="B48" s="224" t="s">
        <v>135</v>
      </c>
      <c r="C48" s="240">
        <f>C51+C55+C49</f>
        <v>8704775.9900000002</v>
      </c>
      <c r="D48" s="240">
        <f>D51+D55+D49</f>
        <v>8560154.120000001</v>
      </c>
      <c r="E48" s="249">
        <f t="shared" si="1"/>
        <v>144621.86999999918</v>
      </c>
      <c r="F48" s="264">
        <f t="shared" si="2"/>
        <v>98.338591709124515</v>
      </c>
    </row>
    <row r="49" spans="1:6" ht="23.4" x14ac:dyDescent="0.25">
      <c r="A49" s="239" t="s">
        <v>387</v>
      </c>
      <c r="B49" s="224" t="s">
        <v>388</v>
      </c>
      <c r="C49" s="240">
        <f>C50</f>
        <v>3259000</v>
      </c>
      <c r="D49" s="240">
        <f t="shared" ref="D49:E49" si="4">D50</f>
        <v>3259000</v>
      </c>
      <c r="E49" s="240">
        <f t="shared" si="4"/>
        <v>0</v>
      </c>
      <c r="F49" s="264">
        <f t="shared" si="2"/>
        <v>100</v>
      </c>
    </row>
    <row r="50" spans="1:6" ht="36" x14ac:dyDescent="0.25">
      <c r="A50" s="213" t="s">
        <v>136</v>
      </c>
      <c r="B50" s="219" t="s">
        <v>389</v>
      </c>
      <c r="C50" s="231">
        <v>3259000</v>
      </c>
      <c r="D50" s="260">
        <v>3259000</v>
      </c>
      <c r="E50" s="249">
        <f t="shared" si="1"/>
        <v>0</v>
      </c>
      <c r="F50" s="264">
        <f t="shared" si="2"/>
        <v>100</v>
      </c>
    </row>
    <row r="51" spans="1:6" ht="34.799999999999997" x14ac:dyDescent="0.25">
      <c r="A51" s="220" t="s">
        <v>138</v>
      </c>
      <c r="B51" s="208" t="s">
        <v>390</v>
      </c>
      <c r="C51" s="209">
        <f>C52+C54</f>
        <v>444200</v>
      </c>
      <c r="D51" s="209">
        <f>D52+D54</f>
        <v>444200</v>
      </c>
      <c r="E51" s="249">
        <f t="shared" si="1"/>
        <v>0</v>
      </c>
      <c r="F51" s="264">
        <f t="shared" si="2"/>
        <v>100</v>
      </c>
    </row>
    <row r="52" spans="1:6" ht="48" x14ac:dyDescent="0.25">
      <c r="A52" s="227" t="s">
        <v>391</v>
      </c>
      <c r="B52" s="211" t="s">
        <v>392</v>
      </c>
      <c r="C52" s="212">
        <f>C53</f>
        <v>8100</v>
      </c>
      <c r="D52" s="212">
        <f>D53</f>
        <v>8100</v>
      </c>
      <c r="E52" s="249">
        <f t="shared" si="1"/>
        <v>0</v>
      </c>
      <c r="F52" s="264">
        <f t="shared" si="2"/>
        <v>100</v>
      </c>
    </row>
    <row r="53" spans="1:6" ht="48" x14ac:dyDescent="0.25">
      <c r="A53" s="213" t="s">
        <v>393</v>
      </c>
      <c r="B53" s="219" t="s">
        <v>394</v>
      </c>
      <c r="C53" s="231">
        <v>8100</v>
      </c>
      <c r="D53" s="260">
        <v>8100</v>
      </c>
      <c r="E53" s="249">
        <f t="shared" si="1"/>
        <v>0</v>
      </c>
      <c r="F53" s="264">
        <f t="shared" si="2"/>
        <v>100</v>
      </c>
    </row>
    <row r="54" spans="1:6" ht="48" x14ac:dyDescent="0.25">
      <c r="A54" s="227" t="s">
        <v>395</v>
      </c>
      <c r="B54" s="211" t="s">
        <v>396</v>
      </c>
      <c r="C54" s="241">
        <v>436100</v>
      </c>
      <c r="D54" s="261">
        <v>436100</v>
      </c>
      <c r="E54" s="249">
        <f t="shared" si="1"/>
        <v>0</v>
      </c>
      <c r="F54" s="264">
        <f t="shared" si="2"/>
        <v>100</v>
      </c>
    </row>
    <row r="55" spans="1:6" ht="23.4" x14ac:dyDescent="0.25">
      <c r="A55" s="220" t="s">
        <v>397</v>
      </c>
      <c r="B55" s="208" t="s">
        <v>145</v>
      </c>
      <c r="C55" s="209">
        <f>C57+C60</f>
        <v>5001575.99</v>
      </c>
      <c r="D55" s="209">
        <f>D57+D60</f>
        <v>4856954.12</v>
      </c>
      <c r="E55" s="249">
        <f t="shared" si="1"/>
        <v>144621.87000000011</v>
      </c>
      <c r="F55" s="264">
        <f t="shared" si="2"/>
        <v>97.108474003211128</v>
      </c>
    </row>
    <row r="56" spans="1:6" ht="36" x14ac:dyDescent="0.25">
      <c r="A56" s="227" t="s">
        <v>398</v>
      </c>
      <c r="B56" s="211" t="s">
        <v>399</v>
      </c>
      <c r="C56" s="212">
        <f>C55</f>
        <v>5001575.99</v>
      </c>
      <c r="D56" s="212">
        <f>D55</f>
        <v>4856954.12</v>
      </c>
      <c r="E56" s="249">
        <f t="shared" si="1"/>
        <v>144621.87000000011</v>
      </c>
      <c r="F56" s="264">
        <f t="shared" si="2"/>
        <v>97.108474003211128</v>
      </c>
    </row>
    <row r="57" spans="1:6" ht="84" x14ac:dyDescent="0.25">
      <c r="A57" s="227" t="s">
        <v>400</v>
      </c>
      <c r="B57" s="211" t="s">
        <v>401</v>
      </c>
      <c r="C57" s="212">
        <f>C58+C59</f>
        <v>248312</v>
      </c>
      <c r="D57" s="212">
        <f>D58+D59</f>
        <v>248312</v>
      </c>
      <c r="E57" s="249">
        <f t="shared" si="1"/>
        <v>0</v>
      </c>
      <c r="F57" s="264">
        <f t="shared" si="2"/>
        <v>100</v>
      </c>
    </row>
    <row r="58" spans="1:6" ht="24" x14ac:dyDescent="0.25">
      <c r="A58" s="213"/>
      <c r="B58" s="219" t="s">
        <v>402</v>
      </c>
      <c r="C58" s="241">
        <v>168312</v>
      </c>
      <c r="D58" s="260">
        <v>168312</v>
      </c>
      <c r="E58" s="249">
        <f t="shared" si="1"/>
        <v>0</v>
      </c>
      <c r="F58" s="264">
        <f t="shared" si="2"/>
        <v>100</v>
      </c>
    </row>
    <row r="59" spans="1:6" ht="36" x14ac:dyDescent="0.25">
      <c r="A59" s="213"/>
      <c r="B59" s="219" t="s">
        <v>403</v>
      </c>
      <c r="C59" s="241">
        <v>80000</v>
      </c>
      <c r="D59" s="260">
        <v>80000</v>
      </c>
      <c r="E59" s="249">
        <f t="shared" si="1"/>
        <v>0</v>
      </c>
      <c r="F59" s="264">
        <f t="shared" si="2"/>
        <v>100</v>
      </c>
    </row>
    <row r="60" spans="1:6" ht="36" x14ac:dyDescent="0.25">
      <c r="A60" s="227" t="s">
        <v>149</v>
      </c>
      <c r="B60" s="211" t="s">
        <v>404</v>
      </c>
      <c r="C60" s="212">
        <f>C61+C64+C62+C63+C65</f>
        <v>4753263.99</v>
      </c>
      <c r="D60" s="212">
        <f>D61+D64+D62+D63+D65</f>
        <v>4608642.12</v>
      </c>
      <c r="E60" s="249">
        <f t="shared" si="1"/>
        <v>144621.87000000011</v>
      </c>
      <c r="F60" s="264">
        <f t="shared" si="2"/>
        <v>96.9574197792452</v>
      </c>
    </row>
    <row r="61" spans="1:6" x14ac:dyDescent="0.25">
      <c r="A61" s="242"/>
      <c r="B61" s="243" t="s">
        <v>405</v>
      </c>
      <c r="C61" s="241">
        <v>3000000</v>
      </c>
      <c r="D61" s="260">
        <v>2855378.13</v>
      </c>
      <c r="E61" s="249">
        <f t="shared" si="1"/>
        <v>144621.87000000011</v>
      </c>
      <c r="F61" s="264">
        <f t="shared" si="2"/>
        <v>95.179271</v>
      </c>
    </row>
    <row r="62" spans="1:6" x14ac:dyDescent="0.25">
      <c r="A62" s="242"/>
      <c r="B62" s="243" t="s">
        <v>406</v>
      </c>
      <c r="C62" s="241">
        <v>279300</v>
      </c>
      <c r="D62" s="260">
        <v>279300</v>
      </c>
      <c r="E62" s="249">
        <f t="shared" si="1"/>
        <v>0</v>
      </c>
      <c r="F62" s="264">
        <f t="shared" si="2"/>
        <v>100</v>
      </c>
    </row>
    <row r="63" spans="1:6" x14ac:dyDescent="0.25">
      <c r="A63" s="242"/>
      <c r="B63" s="243" t="s">
        <v>407</v>
      </c>
      <c r="C63" s="241">
        <v>370055</v>
      </c>
      <c r="D63" s="260">
        <v>370055</v>
      </c>
      <c r="E63" s="249">
        <f t="shared" si="1"/>
        <v>0</v>
      </c>
      <c r="F63" s="264">
        <f t="shared" si="2"/>
        <v>100</v>
      </c>
    </row>
    <row r="64" spans="1:6" ht="48" x14ac:dyDescent="0.25">
      <c r="A64" s="213"/>
      <c r="B64" s="219" t="s">
        <v>408</v>
      </c>
      <c r="C64" s="241">
        <v>407539</v>
      </c>
      <c r="D64" s="260">
        <v>407539</v>
      </c>
      <c r="E64" s="249">
        <f t="shared" si="1"/>
        <v>0</v>
      </c>
      <c r="F64" s="264">
        <f t="shared" si="2"/>
        <v>100</v>
      </c>
    </row>
    <row r="65" spans="1:6" ht="48.6" thickBot="1" x14ac:dyDescent="0.3">
      <c r="A65" s="226"/>
      <c r="B65" s="219" t="s">
        <v>409</v>
      </c>
      <c r="C65" s="241">
        <v>696369.99</v>
      </c>
      <c r="D65" s="260">
        <v>696369.99</v>
      </c>
      <c r="E65" s="249">
        <f t="shared" si="1"/>
        <v>0</v>
      </c>
      <c r="F65" s="264">
        <f t="shared" si="2"/>
        <v>100</v>
      </c>
    </row>
    <row r="66" spans="1:6" ht="103.8" thickBot="1" x14ac:dyDescent="0.3">
      <c r="A66" s="244" t="s">
        <v>410</v>
      </c>
      <c r="B66" s="245" t="s">
        <v>411</v>
      </c>
      <c r="C66" s="246">
        <f>C67</f>
        <v>38939.660000000003</v>
      </c>
      <c r="D66" s="246">
        <f>D67</f>
        <v>38939.660000000003</v>
      </c>
      <c r="E66" s="249">
        <f t="shared" si="1"/>
        <v>0</v>
      </c>
      <c r="F66" s="264">
        <f t="shared" si="2"/>
        <v>100</v>
      </c>
    </row>
    <row r="67" spans="1:6" ht="72.599999999999994" thickBot="1" x14ac:dyDescent="0.3">
      <c r="A67" s="247" t="s">
        <v>412</v>
      </c>
      <c r="B67" s="248" t="s">
        <v>413</v>
      </c>
      <c r="C67" s="231">
        <v>38939.660000000003</v>
      </c>
      <c r="D67" s="260">
        <v>38939.660000000003</v>
      </c>
      <c r="E67" s="249">
        <f t="shared" si="1"/>
        <v>0</v>
      </c>
      <c r="F67" s="264">
        <f t="shared" si="2"/>
        <v>100</v>
      </c>
    </row>
    <row r="68" spans="1:6" x14ac:dyDescent="0.25">
      <c r="A68" s="202" t="s">
        <v>414</v>
      </c>
      <c r="B68" s="199"/>
      <c r="C68" s="249">
        <f>C47+C11+C66</f>
        <v>19000643.779999997</v>
      </c>
      <c r="D68" s="249">
        <f>D47+D11+D66</f>
        <v>18894736.860000003</v>
      </c>
      <c r="E68" s="249">
        <f t="shared" si="1"/>
        <v>105906.91999999434</v>
      </c>
      <c r="F68" s="264">
        <f t="shared" si="2"/>
        <v>99.442614043891126</v>
      </c>
    </row>
    <row r="72" spans="1:6" x14ac:dyDescent="0.25">
      <c r="D72" s="267"/>
    </row>
  </sheetData>
  <mergeCells count="3">
    <mergeCell ref="A6:F6"/>
    <mergeCell ref="A7:F7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Приложение 1 Доходы</vt:lpstr>
      <vt:lpstr>Приложение 2</vt:lpstr>
      <vt:lpstr>Приложение 3</vt:lpstr>
      <vt:lpstr>Приложение 4</vt:lpstr>
      <vt:lpstr>Приложение 5 Кредиторка</vt:lpstr>
      <vt:lpstr>Приложение 6 Дебиторка</vt:lpstr>
      <vt:lpstr>Приложение 7</vt:lpstr>
      <vt:lpstr>Приложение 1</vt:lpstr>
      <vt:lpstr>'Приложение 1 Доходы'!Область_печати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Raion</dc:creator>
  <cp:lastModifiedBy>Admin</cp:lastModifiedBy>
  <cp:lastPrinted>2025-06-23T07:32:18Z</cp:lastPrinted>
  <dcterms:created xsi:type="dcterms:W3CDTF">2007-10-23T05:58:05Z</dcterms:created>
  <dcterms:modified xsi:type="dcterms:W3CDTF">2025-06-23T07:32:20Z</dcterms:modified>
</cp:coreProperties>
</file>